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updateLinks="never" defaultThemeVersion="164011"/>
  <bookViews>
    <workbookView xWindow="0" yWindow="0" windowWidth="28800" windowHeight="11985" activeTab="1"/>
  </bookViews>
  <sheets>
    <sheet name="All datas" sheetId="3" r:id="rId1"/>
    <sheet name="%SA by alphabetical order" sheetId="10" r:id="rId2"/>
    <sheet name="Tables for lists" sheetId="2" state="hidden" r:id="rId3"/>
  </sheets>
  <externalReferences>
    <externalReference r:id="rId4"/>
    <externalReference r:id="rId5"/>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9" i="10" l="1"/>
  <c r="AB244" i="10" l="1"/>
  <c r="AC244" i="10"/>
  <c r="AD244" i="10"/>
  <c r="AE244" i="10"/>
  <c r="AB245" i="10"/>
  <c r="AC245" i="10"/>
  <c r="AD245" i="10"/>
  <c r="AE245" i="10"/>
  <c r="AB246" i="10"/>
  <c r="AC246" i="10"/>
  <c r="AD246" i="10"/>
  <c r="AE246" i="10"/>
  <c r="AB247" i="10"/>
  <c r="AC247" i="10"/>
  <c r="AD247" i="10"/>
  <c r="AE247" i="10"/>
  <c r="AB248" i="10"/>
  <c r="AC248" i="10"/>
  <c r="AD248" i="10"/>
  <c r="AE248" i="10"/>
  <c r="AB249" i="10"/>
  <c r="AC249" i="10"/>
  <c r="AD249" i="10"/>
  <c r="AE249" i="10"/>
  <c r="AE243" i="10"/>
  <c r="AD243" i="10"/>
  <c r="AC243" i="10"/>
  <c r="AB243" i="10"/>
  <c r="AB240" i="10"/>
  <c r="AC240" i="10"/>
  <c r="AD240" i="10"/>
  <c r="AE240" i="10"/>
  <c r="AB241" i="10"/>
  <c r="AC241" i="10"/>
  <c r="AD241" i="10"/>
  <c r="AE241" i="10"/>
  <c r="AE239" i="10"/>
  <c r="AD239" i="10"/>
  <c r="AC239" i="10"/>
  <c r="AB239" i="10"/>
  <c r="AE238" i="10"/>
  <c r="AD238" i="10"/>
  <c r="AC238" i="10"/>
  <c r="AB238" i="10"/>
  <c r="AE237" i="10"/>
  <c r="AD237" i="10"/>
  <c r="AC237" i="10"/>
  <c r="AB237" i="10"/>
  <c r="AE236" i="10"/>
  <c r="AD236" i="10"/>
  <c r="AC236" i="10"/>
  <c r="AB236" i="10"/>
  <c r="AE235" i="10"/>
  <c r="AD235" i="10"/>
  <c r="AC235" i="10"/>
  <c r="AB235" i="10"/>
  <c r="AB232" i="10"/>
  <c r="AC232" i="10"/>
  <c r="AD232" i="10"/>
  <c r="AE232" i="10"/>
  <c r="AB233" i="10"/>
  <c r="AC233" i="10"/>
  <c r="AD233" i="10"/>
  <c r="AE233" i="10"/>
  <c r="AE231" i="10"/>
  <c r="AD231" i="10"/>
  <c r="AC231" i="10"/>
  <c r="AB231" i="10"/>
  <c r="AE230" i="10"/>
  <c r="AD230" i="10"/>
  <c r="AC230" i="10"/>
  <c r="AB230" i="10"/>
  <c r="AE229" i="10"/>
  <c r="AD229" i="10"/>
  <c r="AC229" i="10"/>
  <c r="AB229" i="10"/>
  <c r="AE228" i="10"/>
  <c r="AD228" i="10"/>
  <c r="AC228" i="10"/>
  <c r="AB228" i="10"/>
  <c r="AE227" i="10"/>
  <c r="AD227" i="10"/>
  <c r="AC227" i="10"/>
  <c r="AB227" i="10"/>
  <c r="AE226" i="10"/>
  <c r="AD226" i="10"/>
  <c r="AC226" i="10"/>
  <c r="AB226" i="10"/>
  <c r="AB223" i="10"/>
  <c r="AC223" i="10"/>
  <c r="AD223" i="10"/>
  <c r="AE223" i="10"/>
  <c r="AE222" i="10"/>
  <c r="AD222" i="10"/>
  <c r="AC222" i="10"/>
  <c r="AB222" i="10"/>
  <c r="AE221" i="10"/>
  <c r="AD221" i="10"/>
  <c r="AC221" i="10"/>
  <c r="AB221" i="10"/>
  <c r="AE220" i="10"/>
  <c r="AD220" i="10"/>
  <c r="AC220" i="10"/>
  <c r="AB220" i="10"/>
  <c r="AE219" i="10"/>
  <c r="AD219" i="10"/>
  <c r="AC219" i="10"/>
  <c r="AB219" i="10"/>
  <c r="AE218" i="10"/>
  <c r="AD218" i="10"/>
  <c r="AC218" i="10"/>
  <c r="AB218" i="10"/>
  <c r="AE216" i="10"/>
  <c r="AD216" i="10"/>
  <c r="AC216" i="10"/>
  <c r="AB216" i="10"/>
  <c r="AE215" i="10"/>
  <c r="AD215" i="10"/>
  <c r="AC215" i="10"/>
  <c r="AB215" i="10"/>
  <c r="AE214" i="10"/>
  <c r="AD214" i="10"/>
  <c r="AC214" i="10"/>
  <c r="AB214" i="10"/>
  <c r="AE213" i="10"/>
  <c r="AD213" i="10"/>
  <c r="AC213" i="10"/>
  <c r="AB213" i="10"/>
  <c r="AE212" i="10"/>
  <c r="AD212" i="10"/>
  <c r="AC212" i="10"/>
  <c r="AB212" i="10"/>
  <c r="AE210" i="10"/>
  <c r="AD210" i="10"/>
  <c r="AC210" i="10"/>
  <c r="AB210" i="10"/>
  <c r="AE209" i="10"/>
  <c r="AD209" i="10"/>
  <c r="AC209" i="10"/>
  <c r="AB209" i="10"/>
  <c r="AE208" i="10"/>
  <c r="AD208" i="10"/>
  <c r="AC208" i="10"/>
  <c r="AB208" i="10"/>
  <c r="AE207" i="10"/>
  <c r="AD207" i="10"/>
  <c r="AC207" i="10"/>
  <c r="AB207" i="10"/>
  <c r="AE206" i="10"/>
  <c r="AD206" i="10"/>
  <c r="AC206" i="10"/>
  <c r="AB206" i="10"/>
  <c r="AB202" i="10"/>
  <c r="AC202" i="10"/>
  <c r="AD202" i="10"/>
  <c r="AE202" i="10"/>
  <c r="AB203" i="10"/>
  <c r="AC203" i="10"/>
  <c r="AD203" i="10"/>
  <c r="AE203" i="10"/>
  <c r="AB204" i="10"/>
  <c r="AC204" i="10"/>
  <c r="AD204" i="10"/>
  <c r="AE204" i="10"/>
  <c r="AE201" i="10"/>
  <c r="AD201" i="10"/>
  <c r="AC201" i="10"/>
  <c r="AB201" i="10"/>
  <c r="AE200" i="10"/>
  <c r="AD200" i="10"/>
  <c r="AC200" i="10"/>
  <c r="AB200" i="10"/>
  <c r="AE199" i="10"/>
  <c r="AD199" i="10"/>
  <c r="AC199" i="10"/>
  <c r="AB199" i="10"/>
  <c r="AB196" i="10"/>
  <c r="AC196" i="10"/>
  <c r="AD196" i="10"/>
  <c r="AE196" i="10"/>
  <c r="AB197" i="10"/>
  <c r="AC197" i="10"/>
  <c r="AD197" i="10"/>
  <c r="AE197" i="10"/>
  <c r="AE195" i="10"/>
  <c r="AD195" i="10"/>
  <c r="AC195" i="10"/>
  <c r="AB195" i="10"/>
  <c r="AE194" i="10"/>
  <c r="AD194" i="10"/>
  <c r="AC194" i="10"/>
  <c r="AB194" i="10"/>
  <c r="AE193" i="10"/>
  <c r="AD193" i="10"/>
  <c r="AC193" i="10"/>
  <c r="AB193" i="10"/>
  <c r="AE192" i="10"/>
  <c r="AD192" i="10"/>
  <c r="AC192" i="10"/>
  <c r="AB192" i="10"/>
  <c r="AE191" i="10"/>
  <c r="AD191" i="10"/>
  <c r="AC191" i="10"/>
  <c r="AB191" i="10"/>
  <c r="AE190" i="10"/>
  <c r="AD190" i="10"/>
  <c r="AC190" i="10"/>
  <c r="AB190" i="10"/>
  <c r="AE188" i="10"/>
  <c r="AD188" i="10"/>
  <c r="AC188" i="10"/>
  <c r="AB188" i="10"/>
  <c r="AE187" i="10"/>
  <c r="AD187" i="10"/>
  <c r="AC187" i="10"/>
  <c r="AB187" i="10"/>
  <c r="AE186" i="10"/>
  <c r="AD186" i="10"/>
  <c r="AC186" i="10"/>
  <c r="AB186" i="10"/>
  <c r="AE185" i="10"/>
  <c r="AD185" i="10"/>
  <c r="AC185" i="10"/>
  <c r="AB185" i="10"/>
  <c r="AE184" i="10"/>
  <c r="AD184" i="10"/>
  <c r="AC184" i="10"/>
  <c r="AB184" i="10"/>
  <c r="AE183" i="10"/>
  <c r="AD183" i="10"/>
  <c r="AC183" i="10"/>
  <c r="AB183" i="10"/>
  <c r="AB180" i="10"/>
  <c r="AC180" i="10"/>
  <c r="AD180" i="10"/>
  <c r="AE180" i="10"/>
  <c r="AB181" i="10"/>
  <c r="AC181" i="10"/>
  <c r="AD181" i="10"/>
  <c r="AE181" i="10"/>
  <c r="AE179" i="10"/>
  <c r="AD179" i="10"/>
  <c r="AC179" i="10"/>
  <c r="AB179" i="10"/>
  <c r="AE178" i="10"/>
  <c r="AD178" i="10"/>
  <c r="AC178" i="10"/>
  <c r="AB178" i="10"/>
  <c r="AE177" i="10"/>
  <c r="AD177" i="10"/>
  <c r="AC177" i="10"/>
  <c r="AB177" i="10"/>
  <c r="AE176" i="10"/>
  <c r="AD176" i="10"/>
  <c r="AC176" i="10"/>
  <c r="AB176" i="10"/>
  <c r="AB172" i="10"/>
  <c r="AC172" i="10"/>
  <c r="AD172" i="10"/>
  <c r="AE172" i="10"/>
  <c r="AB173" i="10"/>
  <c r="AC173" i="10"/>
  <c r="AD173" i="10"/>
  <c r="AE173" i="10"/>
  <c r="AB174" i="10"/>
  <c r="AC174" i="10"/>
  <c r="AD174" i="10"/>
  <c r="AE174" i="10"/>
  <c r="AE171" i="10"/>
  <c r="AD171" i="10"/>
  <c r="AC171" i="10"/>
  <c r="AB171" i="10"/>
  <c r="AB169" i="10"/>
  <c r="AC169" i="10"/>
  <c r="AD169" i="10"/>
  <c r="AE169" i="10"/>
  <c r="AE168" i="10"/>
  <c r="AD168" i="10"/>
  <c r="AC168" i="10"/>
  <c r="AB168" i="10"/>
  <c r="AE167" i="10"/>
  <c r="AD167" i="10"/>
  <c r="AC167" i="10"/>
  <c r="AB167" i="10"/>
  <c r="AE166" i="10"/>
  <c r="AD166" i="10"/>
  <c r="AC166" i="10"/>
  <c r="AB166" i="10"/>
  <c r="AE165" i="10"/>
  <c r="AD165" i="10"/>
  <c r="AC165" i="10"/>
  <c r="AB165" i="10"/>
  <c r="AE164" i="10"/>
  <c r="AD164" i="10"/>
  <c r="AC164" i="10"/>
  <c r="AB164" i="10"/>
  <c r="AE163" i="10"/>
  <c r="AD163" i="10"/>
  <c r="AC163" i="10"/>
  <c r="AB163" i="10"/>
  <c r="AB153" i="10"/>
  <c r="AC153" i="10"/>
  <c r="AD153" i="10"/>
  <c r="AE153" i="10"/>
  <c r="AB154" i="10"/>
  <c r="AC154" i="10"/>
  <c r="AD154" i="10"/>
  <c r="AE154" i="10"/>
  <c r="AB155" i="10"/>
  <c r="AC155" i="10"/>
  <c r="AD155" i="10"/>
  <c r="AE155" i="10"/>
  <c r="AB156" i="10"/>
  <c r="AC156" i="10"/>
  <c r="AD156" i="10"/>
  <c r="AE156" i="10"/>
  <c r="AB157" i="10"/>
  <c r="AC157" i="10"/>
  <c r="AD157" i="10"/>
  <c r="AE157" i="10"/>
  <c r="AE152" i="10"/>
  <c r="AD152" i="10"/>
  <c r="AC152" i="10"/>
  <c r="AB152" i="10"/>
  <c r="AB147" i="10"/>
  <c r="AC147" i="10"/>
  <c r="AD147" i="10"/>
  <c r="AE147" i="10"/>
  <c r="AB148" i="10"/>
  <c r="AC148" i="10"/>
  <c r="AD148" i="10"/>
  <c r="AE148" i="10"/>
  <c r="AB149" i="10"/>
  <c r="AC149" i="10"/>
  <c r="AD149" i="10"/>
  <c r="AE149" i="10"/>
  <c r="AE146" i="10"/>
  <c r="AD146" i="10"/>
  <c r="AC146" i="10"/>
  <c r="AB146" i="10"/>
  <c r="AE145" i="10"/>
  <c r="AD145" i="10"/>
  <c r="AC145" i="10"/>
  <c r="AB145" i="10"/>
  <c r="AE144" i="10"/>
  <c r="AD144" i="10"/>
  <c r="AC144" i="10"/>
  <c r="AB144" i="10"/>
  <c r="AE143" i="10"/>
  <c r="AD143" i="10"/>
  <c r="AC143" i="10"/>
  <c r="AB143" i="10"/>
  <c r="AB140" i="10"/>
  <c r="AC140" i="10"/>
  <c r="AD140" i="10"/>
  <c r="AE140" i="10"/>
  <c r="AB141" i="10"/>
  <c r="AC141" i="10"/>
  <c r="AD141" i="10"/>
  <c r="AE141" i="10"/>
  <c r="AE139" i="10"/>
  <c r="AD139" i="10"/>
  <c r="AC139" i="10"/>
  <c r="AB139" i="10"/>
  <c r="AE138" i="10"/>
  <c r="AD138" i="10"/>
  <c r="AC138" i="10"/>
  <c r="AB138" i="10"/>
  <c r="AB128" i="10"/>
  <c r="AC128" i="10"/>
  <c r="AD128" i="10"/>
  <c r="AE128" i="10"/>
  <c r="AB129" i="10"/>
  <c r="AC129" i="10"/>
  <c r="AD129" i="10"/>
  <c r="AE129" i="10"/>
  <c r="AB130" i="10"/>
  <c r="AC130" i="10"/>
  <c r="AD130" i="10"/>
  <c r="AE130" i="10"/>
  <c r="AB131" i="10"/>
  <c r="AC131" i="10"/>
  <c r="AD131" i="10"/>
  <c r="AE131" i="10"/>
  <c r="AB132" i="10"/>
  <c r="AC132" i="10"/>
  <c r="AD132" i="10"/>
  <c r="AE132" i="10"/>
  <c r="AE127" i="10"/>
  <c r="AD127" i="10"/>
  <c r="AC127" i="10"/>
  <c r="AB127" i="10"/>
  <c r="AE126" i="10"/>
  <c r="AD126" i="10"/>
  <c r="AC126" i="10"/>
  <c r="AB126" i="10"/>
  <c r="AB116" i="10"/>
  <c r="AC116" i="10"/>
  <c r="AD116" i="10"/>
  <c r="AE116" i="10"/>
  <c r="AB117" i="10"/>
  <c r="AC117" i="10"/>
  <c r="AD117" i="10"/>
  <c r="AE117" i="10"/>
  <c r="AB118" i="10"/>
  <c r="AC118" i="10"/>
  <c r="AD118" i="10"/>
  <c r="AE118" i="10"/>
  <c r="AB119" i="10"/>
  <c r="AC119" i="10"/>
  <c r="AD119" i="10"/>
  <c r="AE119" i="10"/>
  <c r="AB120" i="10"/>
  <c r="AC120" i="10"/>
  <c r="AD120" i="10"/>
  <c r="AE120" i="10"/>
  <c r="AB121" i="10"/>
  <c r="AC121" i="10"/>
  <c r="AD121" i="10"/>
  <c r="AE121" i="10"/>
  <c r="AB122" i="10"/>
  <c r="AC122" i="10"/>
  <c r="AD122" i="10"/>
  <c r="AE122" i="10"/>
  <c r="AB123" i="10"/>
  <c r="AC123" i="10"/>
  <c r="AD123" i="10"/>
  <c r="AE123" i="10"/>
  <c r="AB124" i="10"/>
  <c r="AC124" i="10"/>
  <c r="AD124" i="10"/>
  <c r="AE124" i="10"/>
  <c r="AE115" i="10"/>
  <c r="AD115" i="10"/>
  <c r="AC115" i="10"/>
  <c r="AB115" i="10"/>
  <c r="AB108" i="10"/>
  <c r="AC108" i="10"/>
  <c r="AD108" i="10"/>
  <c r="AE108" i="10"/>
  <c r="AB109" i="10"/>
  <c r="AC109" i="10"/>
  <c r="AD109" i="10"/>
  <c r="AE109" i="10"/>
  <c r="AB110" i="10"/>
  <c r="AC110" i="10"/>
  <c r="AD110" i="10"/>
  <c r="AE110" i="10"/>
  <c r="AB111" i="10"/>
  <c r="AC111" i="10"/>
  <c r="AD111" i="10"/>
  <c r="AE111" i="10"/>
  <c r="AB112" i="10"/>
  <c r="AC112" i="10"/>
  <c r="AD112" i="10"/>
  <c r="AE112" i="10"/>
  <c r="AB113" i="10"/>
  <c r="AC113" i="10"/>
  <c r="AD113" i="10"/>
  <c r="AE113" i="10"/>
  <c r="AE107" i="10"/>
  <c r="AD107" i="10"/>
  <c r="AC107" i="10"/>
  <c r="AB107" i="10"/>
  <c r="AE106" i="10"/>
  <c r="AD106" i="10"/>
  <c r="AC106" i="10"/>
  <c r="AB106" i="10"/>
  <c r="AE105" i="10"/>
  <c r="AD105" i="10"/>
  <c r="AC105" i="10"/>
  <c r="AB105" i="10"/>
  <c r="AE104" i="10"/>
  <c r="AD104" i="10"/>
  <c r="AC104" i="10"/>
  <c r="AB104" i="10"/>
  <c r="AB101" i="10"/>
  <c r="AC101" i="10"/>
  <c r="AD101" i="10"/>
  <c r="AE101" i="10"/>
  <c r="AE100" i="10"/>
  <c r="AD100" i="10"/>
  <c r="AC100" i="10"/>
  <c r="AB100" i="10"/>
  <c r="AE99" i="10"/>
  <c r="AD99" i="10"/>
  <c r="AC99" i="10"/>
  <c r="AB99" i="10"/>
  <c r="AE98" i="10"/>
  <c r="AD98" i="10"/>
  <c r="AC98" i="10"/>
  <c r="AB98" i="10"/>
  <c r="AE97" i="10"/>
  <c r="AD97" i="10"/>
  <c r="AC97" i="10"/>
  <c r="AB97" i="10"/>
  <c r="AE96" i="10"/>
  <c r="AD96" i="10"/>
  <c r="AC96" i="10"/>
  <c r="AB96" i="10"/>
  <c r="AE95" i="10"/>
  <c r="AD95" i="10"/>
  <c r="AC95" i="10"/>
  <c r="AB95" i="10"/>
  <c r="AE94" i="10"/>
  <c r="AD94" i="10"/>
  <c r="AC94" i="10"/>
  <c r="AB94" i="10"/>
  <c r="AE93" i="10"/>
  <c r="AD93" i="10"/>
  <c r="AC93" i="10"/>
  <c r="AB93" i="10"/>
  <c r="AE92" i="10"/>
  <c r="AD92" i="10"/>
  <c r="AC92" i="10"/>
  <c r="AB92" i="10"/>
  <c r="AE91" i="10"/>
  <c r="AD91" i="10"/>
  <c r="AC91" i="10"/>
  <c r="AB91" i="10"/>
  <c r="AE90" i="10"/>
  <c r="AD90" i="10"/>
  <c r="AC90" i="10"/>
  <c r="AB90" i="10"/>
  <c r="AE89" i="10"/>
  <c r="AD89" i="10"/>
  <c r="AC89" i="10"/>
  <c r="AB89" i="10"/>
  <c r="AB86" i="10"/>
  <c r="AC86" i="10"/>
  <c r="AD86" i="10"/>
  <c r="AE86" i="10"/>
  <c r="AB87" i="10"/>
  <c r="AC87" i="10"/>
  <c r="AD87" i="10"/>
  <c r="AE87" i="10"/>
  <c r="AE85" i="10"/>
  <c r="AD85" i="10"/>
  <c r="AC85" i="10"/>
  <c r="AB85" i="10"/>
  <c r="AE83" i="10"/>
  <c r="AD83" i="10"/>
  <c r="AC83" i="10"/>
  <c r="AB83" i="10"/>
  <c r="AE82" i="10"/>
  <c r="AD82" i="10"/>
  <c r="AC82" i="10"/>
  <c r="AB82" i="10"/>
  <c r="AE81" i="10"/>
  <c r="AD81" i="10"/>
  <c r="AC81" i="10"/>
  <c r="AB81" i="10"/>
  <c r="AE80" i="10"/>
  <c r="AD80" i="10"/>
  <c r="AC80" i="10"/>
  <c r="AB80" i="10"/>
  <c r="AE79" i="10"/>
  <c r="AD79" i="10"/>
  <c r="AC79" i="10"/>
  <c r="AB79" i="10"/>
  <c r="AE78" i="10"/>
  <c r="AD78" i="10"/>
  <c r="AC78" i="10"/>
  <c r="AB78" i="10"/>
  <c r="AE77" i="10"/>
  <c r="AD77" i="10"/>
  <c r="AC77" i="10"/>
  <c r="AB77" i="10"/>
  <c r="AB70" i="10"/>
  <c r="AC70" i="10"/>
  <c r="AD70" i="10"/>
  <c r="AE70" i="10"/>
  <c r="AB71" i="10"/>
  <c r="AC71" i="10"/>
  <c r="AD71" i="10"/>
  <c r="AE71" i="10"/>
  <c r="AB72" i="10"/>
  <c r="AC72" i="10"/>
  <c r="AD72" i="10"/>
  <c r="AE72" i="10"/>
  <c r="AB73" i="10"/>
  <c r="AC73" i="10"/>
  <c r="AD73" i="10"/>
  <c r="AE73" i="10"/>
  <c r="AB74" i="10"/>
  <c r="AC74" i="10"/>
  <c r="AD74" i="10"/>
  <c r="AE74" i="10"/>
  <c r="AB75" i="10"/>
  <c r="AC75" i="10"/>
  <c r="AD75" i="10"/>
  <c r="AE75" i="10"/>
  <c r="AE69" i="10"/>
  <c r="AD69" i="10"/>
  <c r="AC69" i="10"/>
  <c r="AB69" i="10"/>
  <c r="AB63" i="10"/>
  <c r="AC63" i="10"/>
  <c r="AD63" i="10"/>
  <c r="AE63" i="10"/>
  <c r="AB64" i="10"/>
  <c r="AC64" i="10"/>
  <c r="AD64" i="10"/>
  <c r="AE64" i="10"/>
  <c r="AB65" i="10"/>
  <c r="AC65" i="10"/>
  <c r="AD65" i="10"/>
  <c r="AE65" i="10"/>
  <c r="AB66" i="10"/>
  <c r="AC66" i="10"/>
  <c r="AD66" i="10"/>
  <c r="AE66" i="10"/>
  <c r="AB67" i="10"/>
  <c r="AC67" i="10"/>
  <c r="AD67" i="10"/>
  <c r="AE67" i="10"/>
  <c r="AE62" i="10"/>
  <c r="AD62" i="10"/>
  <c r="AC62" i="10"/>
  <c r="AB62" i="10"/>
  <c r="AB54" i="10"/>
  <c r="AC54" i="10"/>
  <c r="AD54" i="10"/>
  <c r="AE54" i="10"/>
  <c r="AB55" i="10"/>
  <c r="AC55" i="10"/>
  <c r="AD55" i="10"/>
  <c r="AE55" i="10"/>
  <c r="AB56" i="10"/>
  <c r="AC56" i="10"/>
  <c r="AD56" i="10"/>
  <c r="AE56" i="10"/>
  <c r="AB57" i="10"/>
  <c r="AC57" i="10"/>
  <c r="AD57" i="10"/>
  <c r="AE57" i="10"/>
  <c r="AB58" i="10"/>
  <c r="AC58" i="10"/>
  <c r="AD58" i="10"/>
  <c r="AE58" i="10"/>
  <c r="AB59" i="10"/>
  <c r="AC59" i="10"/>
  <c r="AD59" i="10"/>
  <c r="AE59" i="10"/>
  <c r="AB60" i="10"/>
  <c r="AC60" i="10"/>
  <c r="AD60" i="10"/>
  <c r="AE60" i="10"/>
  <c r="AE53" i="10"/>
  <c r="AD53" i="10"/>
  <c r="AC53" i="10"/>
  <c r="AB53" i="10"/>
  <c r="AB44" i="10"/>
  <c r="AC44" i="10"/>
  <c r="AD44" i="10"/>
  <c r="AE44" i="10"/>
  <c r="AB45" i="10"/>
  <c r="AC45" i="10"/>
  <c r="AD45" i="10"/>
  <c r="AE45" i="10"/>
  <c r="AB46" i="10"/>
  <c r="AC46" i="10"/>
  <c r="AD46" i="10"/>
  <c r="AE46" i="10"/>
  <c r="AB47" i="10"/>
  <c r="AC47" i="10"/>
  <c r="AD47" i="10"/>
  <c r="AE47" i="10"/>
  <c r="AB48" i="10"/>
  <c r="AC48" i="10"/>
  <c r="AD48" i="10"/>
  <c r="AE48" i="10"/>
  <c r="AB49" i="10"/>
  <c r="AC49" i="10"/>
  <c r="AD49" i="10"/>
  <c r="AE49" i="10"/>
  <c r="AB50" i="10"/>
  <c r="AC50" i="10"/>
  <c r="AD50" i="10"/>
  <c r="AE50" i="10"/>
  <c r="AB51" i="10"/>
  <c r="AC51" i="10"/>
  <c r="AD51" i="10"/>
  <c r="AE51" i="10"/>
  <c r="AE43" i="10"/>
  <c r="AD43" i="10"/>
  <c r="AC43" i="10"/>
  <c r="AB43" i="10"/>
  <c r="AB32" i="10"/>
  <c r="AC32" i="10"/>
  <c r="AD32" i="10"/>
  <c r="AE32" i="10"/>
  <c r="AB33" i="10"/>
  <c r="AC33" i="10"/>
  <c r="AD33" i="10"/>
  <c r="AE33" i="10"/>
  <c r="AB34" i="10"/>
  <c r="AC34" i="10"/>
  <c r="AD34" i="10"/>
  <c r="AE34" i="10"/>
  <c r="AB35" i="10"/>
  <c r="AC35" i="10"/>
  <c r="AD35" i="10"/>
  <c r="AE35" i="10"/>
  <c r="AB36" i="10"/>
  <c r="AC36" i="10"/>
  <c r="AD36" i="10"/>
  <c r="AE36" i="10"/>
  <c r="AB37" i="10"/>
  <c r="AC37" i="10"/>
  <c r="AD37" i="10"/>
  <c r="AE37" i="10"/>
  <c r="AB38" i="10"/>
  <c r="AC38" i="10"/>
  <c r="AD38" i="10"/>
  <c r="AE38" i="10"/>
  <c r="AB39" i="10"/>
  <c r="AC39" i="10"/>
  <c r="AD39" i="10"/>
  <c r="AE39" i="10"/>
  <c r="AE31" i="10"/>
  <c r="AD31" i="10"/>
  <c r="AC31" i="10"/>
  <c r="AB31" i="10"/>
  <c r="AB26" i="10"/>
  <c r="AC26" i="10"/>
  <c r="AD26" i="10"/>
  <c r="AE26" i="10"/>
  <c r="AB27" i="10"/>
  <c r="AC27" i="10"/>
  <c r="AD27" i="10"/>
  <c r="AE27" i="10"/>
  <c r="AB28" i="10"/>
  <c r="AC28" i="10"/>
  <c r="AD28" i="10"/>
  <c r="AE28" i="10"/>
  <c r="AE25" i="10"/>
  <c r="AD25" i="10"/>
  <c r="AC25" i="10"/>
  <c r="AB25" i="10"/>
  <c r="AE23" i="10"/>
  <c r="AD23" i="10"/>
  <c r="AC23" i="10"/>
  <c r="AB23" i="10"/>
  <c r="AB17" i="10"/>
  <c r="AC17" i="10"/>
  <c r="AD17" i="10"/>
  <c r="AE17" i="10"/>
  <c r="AB18" i="10"/>
  <c r="AC18" i="10"/>
  <c r="AD18" i="10"/>
  <c r="AE18" i="10"/>
  <c r="AB19" i="10"/>
  <c r="AC19" i="10"/>
  <c r="AD19" i="10"/>
  <c r="AE19" i="10"/>
  <c r="AE16" i="10"/>
  <c r="AD16" i="10"/>
  <c r="AC16" i="10"/>
  <c r="AB16" i="10"/>
  <c r="B158" i="10"/>
  <c r="C158" i="10"/>
  <c r="D158" i="10"/>
  <c r="E158" i="10"/>
  <c r="F158" i="10"/>
  <c r="G158" i="10"/>
  <c r="H158" i="10"/>
  <c r="I158" i="10"/>
  <c r="J158" i="10"/>
  <c r="K158" i="10"/>
  <c r="L158" i="10"/>
  <c r="M158" i="10"/>
  <c r="N158" i="10"/>
  <c r="O158" i="10"/>
  <c r="P158" i="10"/>
  <c r="Q158" i="10"/>
  <c r="R158" i="10"/>
  <c r="S158" i="10"/>
  <c r="T158" i="10"/>
  <c r="U158" i="10"/>
  <c r="V158" i="10"/>
  <c r="X158" i="10"/>
  <c r="Y158" i="10"/>
  <c r="Z158" i="10"/>
  <c r="B159" i="10"/>
  <c r="C159" i="10"/>
  <c r="D159" i="10"/>
  <c r="E159" i="10"/>
  <c r="F159" i="10"/>
  <c r="G159" i="10"/>
  <c r="H159" i="10"/>
  <c r="I159" i="10"/>
  <c r="J159" i="10"/>
  <c r="K159" i="10"/>
  <c r="L159" i="10"/>
  <c r="M159" i="10"/>
  <c r="N159" i="10"/>
  <c r="O159" i="10"/>
  <c r="P159" i="10"/>
  <c r="Q159" i="10"/>
  <c r="R159" i="10"/>
  <c r="S159" i="10"/>
  <c r="T159" i="10"/>
  <c r="U159" i="10"/>
  <c r="V159" i="10"/>
  <c r="X159" i="10"/>
  <c r="Y159" i="10"/>
  <c r="Z159" i="10"/>
  <c r="B160" i="10"/>
  <c r="C160" i="10"/>
  <c r="D160" i="10"/>
  <c r="E160" i="10"/>
  <c r="F160" i="10"/>
  <c r="G160" i="10"/>
  <c r="H160" i="10"/>
  <c r="I160" i="10"/>
  <c r="J160" i="10"/>
  <c r="K160" i="10"/>
  <c r="L160" i="10"/>
  <c r="M160" i="10"/>
  <c r="N160" i="10"/>
  <c r="O160" i="10"/>
  <c r="P160" i="10"/>
  <c r="Q160" i="10"/>
  <c r="R160" i="10"/>
  <c r="S160" i="10"/>
  <c r="T160" i="10"/>
  <c r="U160" i="10"/>
  <c r="V160" i="10"/>
  <c r="X160" i="10"/>
  <c r="Y160" i="10"/>
  <c r="Z160" i="10"/>
  <c r="B161" i="10"/>
  <c r="C161" i="10"/>
  <c r="D161" i="10"/>
  <c r="E161" i="10"/>
  <c r="F161" i="10"/>
  <c r="G161" i="10"/>
  <c r="H161" i="10"/>
  <c r="I161" i="10"/>
  <c r="J161" i="10"/>
  <c r="K161" i="10"/>
  <c r="L161" i="10"/>
  <c r="M161" i="10"/>
  <c r="N161" i="10"/>
  <c r="O161" i="10"/>
  <c r="P161" i="10"/>
  <c r="Q161" i="10"/>
  <c r="R161" i="10"/>
  <c r="S161" i="10"/>
  <c r="T161" i="10"/>
  <c r="U161" i="10"/>
  <c r="V161" i="10"/>
  <c r="X161" i="10"/>
  <c r="Y161" i="10"/>
  <c r="Z161" i="10"/>
  <c r="B162" i="10"/>
  <c r="C162" i="10"/>
  <c r="D162" i="10"/>
  <c r="E162" i="10"/>
  <c r="F162" i="10"/>
  <c r="G162" i="10"/>
  <c r="H162" i="10"/>
  <c r="I162" i="10"/>
  <c r="J162" i="10"/>
  <c r="K162" i="10"/>
  <c r="L162" i="10"/>
  <c r="M162" i="10"/>
  <c r="N162" i="10"/>
  <c r="O162" i="10"/>
  <c r="P162" i="10"/>
  <c r="Q162" i="10"/>
  <c r="R162" i="10"/>
  <c r="S162" i="10"/>
  <c r="T162" i="10"/>
  <c r="U162" i="10"/>
  <c r="V162" i="10"/>
  <c r="X162" i="10"/>
  <c r="Y162" i="10"/>
  <c r="Z162" i="10"/>
  <c r="B163" i="10"/>
  <c r="C163" i="10"/>
  <c r="D163" i="10"/>
  <c r="E163" i="10"/>
  <c r="F163" i="10"/>
  <c r="G163" i="10"/>
  <c r="H163" i="10"/>
  <c r="I163" i="10"/>
  <c r="J163" i="10"/>
  <c r="K163" i="10"/>
  <c r="L163" i="10"/>
  <c r="M163" i="10"/>
  <c r="N163" i="10"/>
  <c r="O163" i="10"/>
  <c r="P163" i="10"/>
  <c r="Q163" i="10"/>
  <c r="R163" i="10"/>
  <c r="S163" i="10"/>
  <c r="T163" i="10"/>
  <c r="U163" i="10"/>
  <c r="V163" i="10"/>
  <c r="X163" i="10"/>
  <c r="Y163" i="10"/>
  <c r="Z163" i="10"/>
  <c r="B164" i="10"/>
  <c r="C164" i="10"/>
  <c r="D164" i="10"/>
  <c r="E164" i="10"/>
  <c r="F164" i="10"/>
  <c r="G164" i="10"/>
  <c r="H164" i="10"/>
  <c r="I164" i="10"/>
  <c r="J164" i="10"/>
  <c r="K164" i="10"/>
  <c r="L164" i="10"/>
  <c r="M164" i="10"/>
  <c r="N164" i="10"/>
  <c r="O164" i="10"/>
  <c r="P164" i="10"/>
  <c r="Q164" i="10"/>
  <c r="R164" i="10"/>
  <c r="S164" i="10"/>
  <c r="T164" i="10"/>
  <c r="U164" i="10"/>
  <c r="V164" i="10"/>
  <c r="X164" i="10"/>
  <c r="Y164" i="10"/>
  <c r="Z164" i="10"/>
  <c r="B165" i="10"/>
  <c r="C165" i="10"/>
  <c r="D165" i="10"/>
  <c r="E165" i="10"/>
  <c r="F165" i="10"/>
  <c r="G165" i="10"/>
  <c r="H165" i="10"/>
  <c r="I165" i="10"/>
  <c r="J165" i="10"/>
  <c r="K165" i="10"/>
  <c r="L165" i="10"/>
  <c r="M165" i="10"/>
  <c r="N165" i="10"/>
  <c r="O165" i="10"/>
  <c r="P165" i="10"/>
  <c r="Q165" i="10"/>
  <c r="R165" i="10"/>
  <c r="S165" i="10"/>
  <c r="T165" i="10"/>
  <c r="U165" i="10"/>
  <c r="V165" i="10"/>
  <c r="X165" i="10"/>
  <c r="Y165" i="10"/>
  <c r="Z165" i="10"/>
  <c r="B166" i="10"/>
  <c r="C166" i="10"/>
  <c r="D166" i="10"/>
  <c r="E166" i="10"/>
  <c r="F166" i="10"/>
  <c r="G166" i="10"/>
  <c r="H166" i="10"/>
  <c r="I166" i="10"/>
  <c r="J166" i="10"/>
  <c r="K166" i="10"/>
  <c r="L166" i="10"/>
  <c r="M166" i="10"/>
  <c r="N166" i="10"/>
  <c r="O166" i="10"/>
  <c r="P166" i="10"/>
  <c r="Q166" i="10"/>
  <c r="R166" i="10"/>
  <c r="S166" i="10"/>
  <c r="T166" i="10"/>
  <c r="U166" i="10"/>
  <c r="V166" i="10"/>
  <c r="X166" i="10"/>
  <c r="Y166" i="10"/>
  <c r="Z166" i="10"/>
  <c r="B167" i="10"/>
  <c r="C167" i="10"/>
  <c r="D167" i="10"/>
  <c r="E167" i="10"/>
  <c r="F167" i="10"/>
  <c r="G167" i="10"/>
  <c r="H167" i="10"/>
  <c r="I167" i="10"/>
  <c r="J167" i="10"/>
  <c r="K167" i="10"/>
  <c r="L167" i="10"/>
  <c r="M167" i="10"/>
  <c r="N167" i="10"/>
  <c r="O167" i="10"/>
  <c r="P167" i="10"/>
  <c r="Q167" i="10"/>
  <c r="R167" i="10"/>
  <c r="S167" i="10"/>
  <c r="T167" i="10"/>
  <c r="U167" i="10"/>
  <c r="V167" i="10"/>
  <c r="X167" i="10"/>
  <c r="Y167" i="10"/>
  <c r="Z167" i="10"/>
  <c r="B168" i="10"/>
  <c r="C168" i="10"/>
  <c r="D168" i="10"/>
  <c r="E168" i="10"/>
  <c r="F168" i="10"/>
  <c r="G168" i="10"/>
  <c r="H168" i="10"/>
  <c r="I168" i="10"/>
  <c r="J168" i="10"/>
  <c r="K168" i="10"/>
  <c r="L168" i="10"/>
  <c r="M168" i="10"/>
  <c r="N168" i="10"/>
  <c r="O168" i="10"/>
  <c r="P168" i="10"/>
  <c r="Q168" i="10"/>
  <c r="R168" i="10"/>
  <c r="S168" i="10"/>
  <c r="T168" i="10"/>
  <c r="U168" i="10"/>
  <c r="V168" i="10"/>
  <c r="X168" i="10"/>
  <c r="Y168" i="10"/>
  <c r="Z168" i="10"/>
  <c r="B169" i="10"/>
  <c r="C169" i="10"/>
  <c r="D169" i="10"/>
  <c r="E169" i="10"/>
  <c r="F169" i="10"/>
  <c r="G169" i="10"/>
  <c r="H169" i="10"/>
  <c r="I169" i="10"/>
  <c r="J169" i="10"/>
  <c r="K169" i="10"/>
  <c r="L169" i="10"/>
  <c r="M169" i="10"/>
  <c r="N169" i="10"/>
  <c r="O169" i="10"/>
  <c r="P169" i="10"/>
  <c r="Q169" i="10"/>
  <c r="R169" i="10"/>
  <c r="S169" i="10"/>
  <c r="T169" i="10"/>
  <c r="U169" i="10"/>
  <c r="V169" i="10"/>
  <c r="X169" i="10"/>
  <c r="Y169" i="10"/>
  <c r="Z169" i="10"/>
  <c r="B170" i="10"/>
  <c r="C170" i="10"/>
  <c r="D170" i="10"/>
  <c r="E170" i="10"/>
  <c r="F170" i="10"/>
  <c r="G170" i="10"/>
  <c r="H170" i="10"/>
  <c r="I170" i="10"/>
  <c r="J170" i="10"/>
  <c r="K170" i="10"/>
  <c r="L170" i="10"/>
  <c r="M170" i="10"/>
  <c r="N170" i="10"/>
  <c r="O170" i="10"/>
  <c r="P170" i="10"/>
  <c r="Q170" i="10"/>
  <c r="R170" i="10"/>
  <c r="S170" i="10"/>
  <c r="T170" i="10"/>
  <c r="U170" i="10"/>
  <c r="V170" i="10"/>
  <c r="X170" i="10"/>
  <c r="Y170" i="10"/>
  <c r="Z170" i="10"/>
  <c r="B171" i="10"/>
  <c r="C171" i="10"/>
  <c r="D171" i="10"/>
  <c r="E171" i="10"/>
  <c r="F171" i="10"/>
  <c r="G171" i="10"/>
  <c r="H171" i="10"/>
  <c r="I171" i="10"/>
  <c r="J171" i="10"/>
  <c r="K171" i="10"/>
  <c r="L171" i="10"/>
  <c r="M171" i="10"/>
  <c r="N171" i="10"/>
  <c r="O171" i="10"/>
  <c r="P171" i="10"/>
  <c r="Q171" i="10"/>
  <c r="R171" i="10"/>
  <c r="S171" i="10"/>
  <c r="T171" i="10"/>
  <c r="U171" i="10"/>
  <c r="V171" i="10"/>
  <c r="X171" i="10"/>
  <c r="Y171" i="10"/>
  <c r="Z171" i="10"/>
  <c r="B172" i="10"/>
  <c r="C172" i="10"/>
  <c r="D172" i="10"/>
  <c r="E172" i="10"/>
  <c r="F172" i="10"/>
  <c r="G172" i="10"/>
  <c r="H172" i="10"/>
  <c r="I172" i="10"/>
  <c r="J172" i="10"/>
  <c r="K172" i="10"/>
  <c r="L172" i="10"/>
  <c r="M172" i="10"/>
  <c r="N172" i="10"/>
  <c r="O172" i="10"/>
  <c r="P172" i="10"/>
  <c r="Q172" i="10"/>
  <c r="R172" i="10"/>
  <c r="S172" i="10"/>
  <c r="T172" i="10"/>
  <c r="U172" i="10"/>
  <c r="V172" i="10"/>
  <c r="X172" i="10"/>
  <c r="Y172" i="10"/>
  <c r="Z172" i="10"/>
  <c r="B173" i="10"/>
  <c r="C173" i="10"/>
  <c r="D173" i="10"/>
  <c r="E173" i="10"/>
  <c r="F173" i="10"/>
  <c r="G173" i="10"/>
  <c r="H173" i="10"/>
  <c r="I173" i="10"/>
  <c r="J173" i="10"/>
  <c r="K173" i="10"/>
  <c r="L173" i="10"/>
  <c r="M173" i="10"/>
  <c r="N173" i="10"/>
  <c r="O173" i="10"/>
  <c r="P173" i="10"/>
  <c r="Q173" i="10"/>
  <c r="R173" i="10"/>
  <c r="S173" i="10"/>
  <c r="T173" i="10"/>
  <c r="U173" i="10"/>
  <c r="V173" i="10"/>
  <c r="X173" i="10"/>
  <c r="Y173" i="10"/>
  <c r="Z173" i="10"/>
  <c r="B174" i="10"/>
  <c r="C174" i="10"/>
  <c r="D174" i="10"/>
  <c r="E174" i="10"/>
  <c r="F174" i="10"/>
  <c r="G174" i="10"/>
  <c r="H174" i="10"/>
  <c r="I174" i="10"/>
  <c r="J174" i="10"/>
  <c r="K174" i="10"/>
  <c r="L174" i="10"/>
  <c r="M174" i="10"/>
  <c r="N174" i="10"/>
  <c r="O174" i="10"/>
  <c r="P174" i="10"/>
  <c r="Q174" i="10"/>
  <c r="R174" i="10"/>
  <c r="S174" i="10"/>
  <c r="T174" i="10"/>
  <c r="U174" i="10"/>
  <c r="V174" i="10"/>
  <c r="X174" i="10"/>
  <c r="Y174" i="10"/>
  <c r="Z174" i="10"/>
  <c r="B175" i="10"/>
  <c r="C175" i="10"/>
  <c r="D175" i="10"/>
  <c r="E175" i="10"/>
  <c r="F175" i="10"/>
  <c r="G175" i="10"/>
  <c r="H175" i="10"/>
  <c r="I175" i="10"/>
  <c r="J175" i="10"/>
  <c r="K175" i="10"/>
  <c r="L175" i="10"/>
  <c r="M175" i="10"/>
  <c r="N175" i="10"/>
  <c r="O175" i="10"/>
  <c r="P175" i="10"/>
  <c r="Q175" i="10"/>
  <c r="R175" i="10"/>
  <c r="S175" i="10"/>
  <c r="T175" i="10"/>
  <c r="U175" i="10"/>
  <c r="V175" i="10"/>
  <c r="X175" i="10"/>
  <c r="Y175" i="10"/>
  <c r="Z175" i="10"/>
  <c r="B176" i="10"/>
  <c r="C176" i="10"/>
  <c r="D176" i="10"/>
  <c r="E176" i="10"/>
  <c r="F176" i="10"/>
  <c r="G176" i="10"/>
  <c r="H176" i="10"/>
  <c r="I176" i="10"/>
  <c r="J176" i="10"/>
  <c r="K176" i="10"/>
  <c r="L176" i="10"/>
  <c r="M176" i="10"/>
  <c r="N176" i="10"/>
  <c r="O176" i="10"/>
  <c r="P176" i="10"/>
  <c r="Q176" i="10"/>
  <c r="R176" i="10"/>
  <c r="S176" i="10"/>
  <c r="T176" i="10"/>
  <c r="U176" i="10"/>
  <c r="V176" i="10"/>
  <c r="X176" i="10"/>
  <c r="Y176" i="10"/>
  <c r="Z176" i="10"/>
  <c r="B177" i="10"/>
  <c r="C177" i="10"/>
  <c r="D177" i="10"/>
  <c r="E177" i="10"/>
  <c r="F177" i="10"/>
  <c r="G177" i="10"/>
  <c r="H177" i="10"/>
  <c r="I177" i="10"/>
  <c r="J177" i="10"/>
  <c r="K177" i="10"/>
  <c r="L177" i="10"/>
  <c r="M177" i="10"/>
  <c r="N177" i="10"/>
  <c r="O177" i="10"/>
  <c r="P177" i="10"/>
  <c r="Q177" i="10"/>
  <c r="R177" i="10"/>
  <c r="S177" i="10"/>
  <c r="T177" i="10"/>
  <c r="U177" i="10"/>
  <c r="V177" i="10"/>
  <c r="X177" i="10"/>
  <c r="Y177" i="10"/>
  <c r="Z177" i="10"/>
  <c r="B178" i="10"/>
  <c r="C178" i="10"/>
  <c r="D178" i="10"/>
  <c r="E178" i="10"/>
  <c r="F178" i="10"/>
  <c r="G178" i="10"/>
  <c r="H178" i="10"/>
  <c r="I178" i="10"/>
  <c r="J178" i="10"/>
  <c r="K178" i="10"/>
  <c r="L178" i="10"/>
  <c r="M178" i="10"/>
  <c r="N178" i="10"/>
  <c r="O178" i="10"/>
  <c r="P178" i="10"/>
  <c r="Q178" i="10"/>
  <c r="R178" i="10"/>
  <c r="S178" i="10"/>
  <c r="T178" i="10"/>
  <c r="U178" i="10"/>
  <c r="V178" i="10"/>
  <c r="X178" i="10"/>
  <c r="Y178" i="10"/>
  <c r="Z178" i="10"/>
  <c r="B179" i="10"/>
  <c r="C179" i="10"/>
  <c r="D179" i="10"/>
  <c r="E179" i="10"/>
  <c r="F179" i="10"/>
  <c r="G179" i="10"/>
  <c r="H179" i="10"/>
  <c r="I179" i="10"/>
  <c r="J179" i="10"/>
  <c r="K179" i="10"/>
  <c r="L179" i="10"/>
  <c r="M179" i="10"/>
  <c r="N179" i="10"/>
  <c r="O179" i="10"/>
  <c r="P179" i="10"/>
  <c r="Q179" i="10"/>
  <c r="R179" i="10"/>
  <c r="S179" i="10"/>
  <c r="T179" i="10"/>
  <c r="U179" i="10"/>
  <c r="V179" i="10"/>
  <c r="X179" i="10"/>
  <c r="Y179" i="10"/>
  <c r="Z179" i="10"/>
  <c r="B180" i="10"/>
  <c r="C180" i="10"/>
  <c r="D180" i="10"/>
  <c r="E180" i="10"/>
  <c r="F180" i="10"/>
  <c r="G180" i="10"/>
  <c r="H180" i="10"/>
  <c r="I180" i="10"/>
  <c r="J180" i="10"/>
  <c r="K180" i="10"/>
  <c r="L180" i="10"/>
  <c r="M180" i="10"/>
  <c r="N180" i="10"/>
  <c r="O180" i="10"/>
  <c r="P180" i="10"/>
  <c r="Q180" i="10"/>
  <c r="R180" i="10"/>
  <c r="S180" i="10"/>
  <c r="T180" i="10"/>
  <c r="U180" i="10"/>
  <c r="V180" i="10"/>
  <c r="X180" i="10"/>
  <c r="Y180" i="10"/>
  <c r="Z180" i="10"/>
  <c r="B181" i="10"/>
  <c r="C181" i="10"/>
  <c r="D181" i="10"/>
  <c r="E181" i="10"/>
  <c r="F181" i="10"/>
  <c r="G181" i="10"/>
  <c r="H181" i="10"/>
  <c r="I181" i="10"/>
  <c r="J181" i="10"/>
  <c r="K181" i="10"/>
  <c r="L181" i="10"/>
  <c r="M181" i="10"/>
  <c r="N181" i="10"/>
  <c r="O181" i="10"/>
  <c r="P181" i="10"/>
  <c r="Q181" i="10"/>
  <c r="R181" i="10"/>
  <c r="S181" i="10"/>
  <c r="T181" i="10"/>
  <c r="U181" i="10"/>
  <c r="V181" i="10"/>
  <c r="X181" i="10"/>
  <c r="Y181" i="10"/>
  <c r="Z181" i="10"/>
  <c r="B182" i="10"/>
  <c r="C182" i="10"/>
  <c r="D182" i="10"/>
  <c r="E182" i="10"/>
  <c r="F182" i="10"/>
  <c r="G182" i="10"/>
  <c r="H182" i="10"/>
  <c r="I182" i="10"/>
  <c r="J182" i="10"/>
  <c r="K182" i="10"/>
  <c r="L182" i="10"/>
  <c r="M182" i="10"/>
  <c r="N182" i="10"/>
  <c r="O182" i="10"/>
  <c r="P182" i="10"/>
  <c r="Q182" i="10"/>
  <c r="R182" i="10"/>
  <c r="S182" i="10"/>
  <c r="T182" i="10"/>
  <c r="U182" i="10"/>
  <c r="V182" i="10"/>
  <c r="X182" i="10"/>
  <c r="Y182" i="10"/>
  <c r="Z182" i="10"/>
  <c r="B183" i="10"/>
  <c r="C183" i="10"/>
  <c r="D183" i="10"/>
  <c r="E183" i="10"/>
  <c r="F183" i="10"/>
  <c r="G183" i="10"/>
  <c r="H183" i="10"/>
  <c r="I183" i="10"/>
  <c r="J183" i="10"/>
  <c r="K183" i="10"/>
  <c r="L183" i="10"/>
  <c r="M183" i="10"/>
  <c r="N183" i="10"/>
  <c r="O183" i="10"/>
  <c r="P183" i="10"/>
  <c r="Q183" i="10"/>
  <c r="R183" i="10"/>
  <c r="S183" i="10"/>
  <c r="T183" i="10"/>
  <c r="U183" i="10"/>
  <c r="V183" i="10"/>
  <c r="X183" i="10"/>
  <c r="Y183" i="10"/>
  <c r="Z183" i="10"/>
  <c r="B184" i="10"/>
  <c r="C184" i="10"/>
  <c r="D184" i="10"/>
  <c r="E184" i="10"/>
  <c r="F184" i="10"/>
  <c r="G184" i="10"/>
  <c r="H184" i="10"/>
  <c r="I184" i="10"/>
  <c r="J184" i="10"/>
  <c r="K184" i="10"/>
  <c r="L184" i="10"/>
  <c r="M184" i="10"/>
  <c r="N184" i="10"/>
  <c r="O184" i="10"/>
  <c r="P184" i="10"/>
  <c r="Q184" i="10"/>
  <c r="R184" i="10"/>
  <c r="S184" i="10"/>
  <c r="T184" i="10"/>
  <c r="U184" i="10"/>
  <c r="V184" i="10"/>
  <c r="X184" i="10"/>
  <c r="Y184" i="10"/>
  <c r="Z184" i="10"/>
  <c r="B185" i="10"/>
  <c r="C185" i="10"/>
  <c r="D185" i="10"/>
  <c r="E185" i="10"/>
  <c r="F185" i="10"/>
  <c r="G185" i="10"/>
  <c r="H185" i="10"/>
  <c r="I185" i="10"/>
  <c r="J185" i="10"/>
  <c r="K185" i="10"/>
  <c r="L185" i="10"/>
  <c r="M185" i="10"/>
  <c r="N185" i="10"/>
  <c r="O185" i="10"/>
  <c r="P185" i="10"/>
  <c r="Q185" i="10"/>
  <c r="R185" i="10"/>
  <c r="S185" i="10"/>
  <c r="T185" i="10"/>
  <c r="U185" i="10"/>
  <c r="V185" i="10"/>
  <c r="X185" i="10"/>
  <c r="Y185" i="10"/>
  <c r="Z185" i="10"/>
  <c r="B186" i="10"/>
  <c r="C186" i="10"/>
  <c r="D186" i="10"/>
  <c r="E186" i="10"/>
  <c r="F186" i="10"/>
  <c r="G186" i="10"/>
  <c r="H186" i="10"/>
  <c r="I186" i="10"/>
  <c r="J186" i="10"/>
  <c r="K186" i="10"/>
  <c r="L186" i="10"/>
  <c r="M186" i="10"/>
  <c r="N186" i="10"/>
  <c r="O186" i="10"/>
  <c r="P186" i="10"/>
  <c r="Q186" i="10"/>
  <c r="R186" i="10"/>
  <c r="S186" i="10"/>
  <c r="T186" i="10"/>
  <c r="U186" i="10"/>
  <c r="V186" i="10"/>
  <c r="X186" i="10"/>
  <c r="Y186" i="10"/>
  <c r="Z186" i="10"/>
  <c r="B187" i="10"/>
  <c r="C187" i="10"/>
  <c r="D187" i="10"/>
  <c r="E187" i="10"/>
  <c r="F187" i="10"/>
  <c r="G187" i="10"/>
  <c r="H187" i="10"/>
  <c r="I187" i="10"/>
  <c r="J187" i="10"/>
  <c r="K187" i="10"/>
  <c r="L187" i="10"/>
  <c r="M187" i="10"/>
  <c r="N187" i="10"/>
  <c r="O187" i="10"/>
  <c r="P187" i="10"/>
  <c r="Q187" i="10"/>
  <c r="R187" i="10"/>
  <c r="S187" i="10"/>
  <c r="T187" i="10"/>
  <c r="U187" i="10"/>
  <c r="V187" i="10"/>
  <c r="X187" i="10"/>
  <c r="Y187" i="10"/>
  <c r="Z187" i="10"/>
  <c r="B188" i="10"/>
  <c r="C188" i="10"/>
  <c r="D188" i="10"/>
  <c r="E188" i="10"/>
  <c r="F188" i="10"/>
  <c r="G188" i="10"/>
  <c r="H188" i="10"/>
  <c r="I188" i="10"/>
  <c r="J188" i="10"/>
  <c r="K188" i="10"/>
  <c r="L188" i="10"/>
  <c r="M188" i="10"/>
  <c r="N188" i="10"/>
  <c r="O188" i="10"/>
  <c r="P188" i="10"/>
  <c r="Q188" i="10"/>
  <c r="R188" i="10"/>
  <c r="S188" i="10"/>
  <c r="T188" i="10"/>
  <c r="U188" i="10"/>
  <c r="V188" i="10"/>
  <c r="X188" i="10"/>
  <c r="Y188" i="10"/>
  <c r="Z188" i="10"/>
  <c r="B189" i="10"/>
  <c r="C189" i="10"/>
  <c r="D189" i="10"/>
  <c r="E189" i="10"/>
  <c r="F189" i="10"/>
  <c r="G189" i="10"/>
  <c r="H189" i="10"/>
  <c r="I189" i="10"/>
  <c r="J189" i="10"/>
  <c r="K189" i="10"/>
  <c r="L189" i="10"/>
  <c r="M189" i="10"/>
  <c r="N189" i="10"/>
  <c r="O189" i="10"/>
  <c r="P189" i="10"/>
  <c r="Q189" i="10"/>
  <c r="R189" i="10"/>
  <c r="S189" i="10"/>
  <c r="T189" i="10"/>
  <c r="U189" i="10"/>
  <c r="V189" i="10"/>
  <c r="X189" i="10"/>
  <c r="Y189" i="10"/>
  <c r="Z189" i="10"/>
  <c r="B190" i="10"/>
  <c r="C190" i="10"/>
  <c r="D190" i="10"/>
  <c r="E190" i="10"/>
  <c r="F190" i="10"/>
  <c r="G190" i="10"/>
  <c r="H190" i="10"/>
  <c r="I190" i="10"/>
  <c r="J190" i="10"/>
  <c r="K190" i="10"/>
  <c r="L190" i="10"/>
  <c r="M190" i="10"/>
  <c r="N190" i="10"/>
  <c r="O190" i="10"/>
  <c r="P190" i="10"/>
  <c r="Q190" i="10"/>
  <c r="R190" i="10"/>
  <c r="S190" i="10"/>
  <c r="T190" i="10"/>
  <c r="U190" i="10"/>
  <c r="V190" i="10"/>
  <c r="X190" i="10"/>
  <c r="Y190" i="10"/>
  <c r="Z190" i="10"/>
  <c r="B191" i="10"/>
  <c r="C191" i="10"/>
  <c r="D191" i="10"/>
  <c r="E191" i="10"/>
  <c r="F191" i="10"/>
  <c r="G191" i="10"/>
  <c r="H191" i="10"/>
  <c r="I191" i="10"/>
  <c r="J191" i="10"/>
  <c r="K191" i="10"/>
  <c r="L191" i="10"/>
  <c r="M191" i="10"/>
  <c r="N191" i="10"/>
  <c r="O191" i="10"/>
  <c r="P191" i="10"/>
  <c r="Q191" i="10"/>
  <c r="R191" i="10"/>
  <c r="S191" i="10"/>
  <c r="T191" i="10"/>
  <c r="U191" i="10"/>
  <c r="V191" i="10"/>
  <c r="X191" i="10"/>
  <c r="Y191" i="10"/>
  <c r="Z191" i="10"/>
  <c r="B192" i="10"/>
  <c r="C192" i="10"/>
  <c r="D192" i="10"/>
  <c r="E192" i="10"/>
  <c r="F192" i="10"/>
  <c r="G192" i="10"/>
  <c r="H192" i="10"/>
  <c r="I192" i="10"/>
  <c r="J192" i="10"/>
  <c r="K192" i="10"/>
  <c r="L192" i="10"/>
  <c r="M192" i="10"/>
  <c r="N192" i="10"/>
  <c r="O192" i="10"/>
  <c r="P192" i="10"/>
  <c r="Q192" i="10"/>
  <c r="R192" i="10"/>
  <c r="S192" i="10"/>
  <c r="T192" i="10"/>
  <c r="U192" i="10"/>
  <c r="V192" i="10"/>
  <c r="X192" i="10"/>
  <c r="Y192" i="10"/>
  <c r="Z192" i="10"/>
  <c r="B193" i="10"/>
  <c r="C193" i="10"/>
  <c r="D193" i="10"/>
  <c r="E193" i="10"/>
  <c r="F193" i="10"/>
  <c r="G193" i="10"/>
  <c r="H193" i="10"/>
  <c r="I193" i="10"/>
  <c r="J193" i="10"/>
  <c r="K193" i="10"/>
  <c r="L193" i="10"/>
  <c r="M193" i="10"/>
  <c r="N193" i="10"/>
  <c r="O193" i="10"/>
  <c r="P193" i="10"/>
  <c r="Q193" i="10"/>
  <c r="R193" i="10"/>
  <c r="S193" i="10"/>
  <c r="T193" i="10"/>
  <c r="U193" i="10"/>
  <c r="V193" i="10"/>
  <c r="X193" i="10"/>
  <c r="Y193" i="10"/>
  <c r="Z193" i="10"/>
  <c r="B194" i="10"/>
  <c r="C194" i="10"/>
  <c r="D194" i="10"/>
  <c r="E194" i="10"/>
  <c r="F194" i="10"/>
  <c r="G194" i="10"/>
  <c r="H194" i="10"/>
  <c r="I194" i="10"/>
  <c r="J194" i="10"/>
  <c r="K194" i="10"/>
  <c r="L194" i="10"/>
  <c r="M194" i="10"/>
  <c r="N194" i="10"/>
  <c r="O194" i="10"/>
  <c r="P194" i="10"/>
  <c r="Q194" i="10"/>
  <c r="R194" i="10"/>
  <c r="S194" i="10"/>
  <c r="T194" i="10"/>
  <c r="U194" i="10"/>
  <c r="V194" i="10"/>
  <c r="X194" i="10"/>
  <c r="Y194" i="10"/>
  <c r="Z194" i="10"/>
  <c r="B195" i="10"/>
  <c r="C195" i="10"/>
  <c r="D195" i="10"/>
  <c r="E195" i="10"/>
  <c r="F195" i="10"/>
  <c r="G195" i="10"/>
  <c r="H195" i="10"/>
  <c r="I195" i="10"/>
  <c r="J195" i="10"/>
  <c r="K195" i="10"/>
  <c r="L195" i="10"/>
  <c r="M195" i="10"/>
  <c r="N195" i="10"/>
  <c r="O195" i="10"/>
  <c r="P195" i="10"/>
  <c r="Q195" i="10"/>
  <c r="R195" i="10"/>
  <c r="S195" i="10"/>
  <c r="T195" i="10"/>
  <c r="U195" i="10"/>
  <c r="V195" i="10"/>
  <c r="X195" i="10"/>
  <c r="Y195" i="10"/>
  <c r="Z195" i="10"/>
  <c r="B196" i="10"/>
  <c r="C196" i="10"/>
  <c r="D196" i="10"/>
  <c r="E196" i="10"/>
  <c r="F196" i="10"/>
  <c r="G196" i="10"/>
  <c r="H196" i="10"/>
  <c r="I196" i="10"/>
  <c r="J196" i="10"/>
  <c r="K196" i="10"/>
  <c r="L196" i="10"/>
  <c r="M196" i="10"/>
  <c r="N196" i="10"/>
  <c r="O196" i="10"/>
  <c r="P196" i="10"/>
  <c r="Q196" i="10"/>
  <c r="R196" i="10"/>
  <c r="S196" i="10"/>
  <c r="T196" i="10"/>
  <c r="U196" i="10"/>
  <c r="V196" i="10"/>
  <c r="X196" i="10"/>
  <c r="Y196" i="10"/>
  <c r="Z196" i="10"/>
  <c r="B197" i="10"/>
  <c r="C197" i="10"/>
  <c r="D197" i="10"/>
  <c r="E197" i="10"/>
  <c r="F197" i="10"/>
  <c r="G197" i="10"/>
  <c r="H197" i="10"/>
  <c r="I197" i="10"/>
  <c r="J197" i="10"/>
  <c r="K197" i="10"/>
  <c r="L197" i="10"/>
  <c r="M197" i="10"/>
  <c r="N197" i="10"/>
  <c r="O197" i="10"/>
  <c r="P197" i="10"/>
  <c r="Q197" i="10"/>
  <c r="R197" i="10"/>
  <c r="S197" i="10"/>
  <c r="T197" i="10"/>
  <c r="U197" i="10"/>
  <c r="V197" i="10"/>
  <c r="X197" i="10"/>
  <c r="Y197" i="10"/>
  <c r="Z197" i="10"/>
  <c r="B198" i="10"/>
  <c r="C198" i="10"/>
  <c r="D198" i="10"/>
  <c r="E198" i="10"/>
  <c r="F198" i="10"/>
  <c r="G198" i="10"/>
  <c r="H198" i="10"/>
  <c r="I198" i="10"/>
  <c r="J198" i="10"/>
  <c r="K198" i="10"/>
  <c r="L198" i="10"/>
  <c r="M198" i="10"/>
  <c r="N198" i="10"/>
  <c r="O198" i="10"/>
  <c r="P198" i="10"/>
  <c r="Q198" i="10"/>
  <c r="R198" i="10"/>
  <c r="S198" i="10"/>
  <c r="T198" i="10"/>
  <c r="U198" i="10"/>
  <c r="V198" i="10"/>
  <c r="X198" i="10"/>
  <c r="Y198" i="10"/>
  <c r="Z198" i="10"/>
  <c r="B199" i="10"/>
  <c r="C199" i="10"/>
  <c r="D199" i="10"/>
  <c r="E199" i="10"/>
  <c r="F199" i="10"/>
  <c r="G199" i="10"/>
  <c r="H199" i="10"/>
  <c r="I199" i="10"/>
  <c r="J199" i="10"/>
  <c r="K199" i="10"/>
  <c r="L199" i="10"/>
  <c r="M199" i="10"/>
  <c r="N199" i="10"/>
  <c r="O199" i="10"/>
  <c r="P199" i="10"/>
  <c r="Q199" i="10"/>
  <c r="R199" i="10"/>
  <c r="S199" i="10"/>
  <c r="T199" i="10"/>
  <c r="U199" i="10"/>
  <c r="V199" i="10"/>
  <c r="X199" i="10"/>
  <c r="Y199" i="10"/>
  <c r="Z199" i="10"/>
  <c r="B200" i="10"/>
  <c r="C200" i="10"/>
  <c r="D200" i="10"/>
  <c r="E200" i="10"/>
  <c r="F200" i="10"/>
  <c r="G200" i="10"/>
  <c r="H200" i="10"/>
  <c r="I200" i="10"/>
  <c r="J200" i="10"/>
  <c r="K200" i="10"/>
  <c r="L200" i="10"/>
  <c r="M200" i="10"/>
  <c r="N200" i="10"/>
  <c r="O200" i="10"/>
  <c r="P200" i="10"/>
  <c r="Q200" i="10"/>
  <c r="R200" i="10"/>
  <c r="S200" i="10"/>
  <c r="T200" i="10"/>
  <c r="U200" i="10"/>
  <c r="V200" i="10"/>
  <c r="X200" i="10"/>
  <c r="Y200" i="10"/>
  <c r="Z200" i="10"/>
  <c r="B201" i="10"/>
  <c r="C201" i="10"/>
  <c r="D201" i="10"/>
  <c r="E201" i="10"/>
  <c r="F201" i="10"/>
  <c r="G201" i="10"/>
  <c r="H201" i="10"/>
  <c r="I201" i="10"/>
  <c r="J201" i="10"/>
  <c r="K201" i="10"/>
  <c r="L201" i="10"/>
  <c r="M201" i="10"/>
  <c r="N201" i="10"/>
  <c r="O201" i="10"/>
  <c r="P201" i="10"/>
  <c r="Q201" i="10"/>
  <c r="R201" i="10"/>
  <c r="S201" i="10"/>
  <c r="T201" i="10"/>
  <c r="U201" i="10"/>
  <c r="V201" i="10"/>
  <c r="X201" i="10"/>
  <c r="Y201" i="10"/>
  <c r="Z201" i="10"/>
  <c r="B202" i="10"/>
  <c r="C202" i="10"/>
  <c r="D202" i="10"/>
  <c r="E202" i="10"/>
  <c r="F202" i="10"/>
  <c r="G202" i="10"/>
  <c r="H202" i="10"/>
  <c r="I202" i="10"/>
  <c r="J202" i="10"/>
  <c r="K202" i="10"/>
  <c r="L202" i="10"/>
  <c r="M202" i="10"/>
  <c r="N202" i="10"/>
  <c r="O202" i="10"/>
  <c r="P202" i="10"/>
  <c r="Q202" i="10"/>
  <c r="R202" i="10"/>
  <c r="S202" i="10"/>
  <c r="T202" i="10"/>
  <c r="U202" i="10"/>
  <c r="V202" i="10"/>
  <c r="X202" i="10"/>
  <c r="Y202" i="10"/>
  <c r="Z202" i="10"/>
  <c r="B203" i="10"/>
  <c r="C203" i="10"/>
  <c r="D203" i="10"/>
  <c r="E203" i="10"/>
  <c r="F203" i="10"/>
  <c r="G203" i="10"/>
  <c r="H203" i="10"/>
  <c r="I203" i="10"/>
  <c r="J203" i="10"/>
  <c r="K203" i="10"/>
  <c r="L203" i="10"/>
  <c r="M203" i="10"/>
  <c r="N203" i="10"/>
  <c r="O203" i="10"/>
  <c r="P203" i="10"/>
  <c r="Q203" i="10"/>
  <c r="R203" i="10"/>
  <c r="S203" i="10"/>
  <c r="T203" i="10"/>
  <c r="U203" i="10"/>
  <c r="V203" i="10"/>
  <c r="X203" i="10"/>
  <c r="Y203" i="10"/>
  <c r="Z203" i="10"/>
  <c r="B204" i="10"/>
  <c r="C204" i="10"/>
  <c r="D204" i="10"/>
  <c r="E204" i="10"/>
  <c r="F204" i="10"/>
  <c r="G204" i="10"/>
  <c r="H204" i="10"/>
  <c r="I204" i="10"/>
  <c r="J204" i="10"/>
  <c r="K204" i="10"/>
  <c r="L204" i="10"/>
  <c r="M204" i="10"/>
  <c r="N204" i="10"/>
  <c r="O204" i="10"/>
  <c r="P204" i="10"/>
  <c r="Q204" i="10"/>
  <c r="R204" i="10"/>
  <c r="S204" i="10"/>
  <c r="T204" i="10"/>
  <c r="U204" i="10"/>
  <c r="V204" i="10"/>
  <c r="X204" i="10"/>
  <c r="Y204" i="10"/>
  <c r="Z204" i="10"/>
  <c r="B205" i="10"/>
  <c r="C205" i="10"/>
  <c r="D205" i="10"/>
  <c r="E205" i="10"/>
  <c r="F205" i="10"/>
  <c r="G205" i="10"/>
  <c r="H205" i="10"/>
  <c r="I205" i="10"/>
  <c r="J205" i="10"/>
  <c r="K205" i="10"/>
  <c r="L205" i="10"/>
  <c r="M205" i="10"/>
  <c r="N205" i="10"/>
  <c r="O205" i="10"/>
  <c r="P205" i="10"/>
  <c r="Q205" i="10"/>
  <c r="R205" i="10"/>
  <c r="S205" i="10"/>
  <c r="T205" i="10"/>
  <c r="U205" i="10"/>
  <c r="V205" i="10"/>
  <c r="X205" i="10"/>
  <c r="Y205" i="10"/>
  <c r="Z205" i="10"/>
  <c r="B206" i="10"/>
  <c r="C206" i="10"/>
  <c r="D206" i="10"/>
  <c r="E206" i="10"/>
  <c r="F206" i="10"/>
  <c r="G206" i="10"/>
  <c r="H206" i="10"/>
  <c r="I206" i="10"/>
  <c r="J206" i="10"/>
  <c r="K206" i="10"/>
  <c r="L206" i="10"/>
  <c r="M206" i="10"/>
  <c r="N206" i="10"/>
  <c r="O206" i="10"/>
  <c r="P206" i="10"/>
  <c r="Q206" i="10"/>
  <c r="R206" i="10"/>
  <c r="S206" i="10"/>
  <c r="T206" i="10"/>
  <c r="U206" i="10"/>
  <c r="V206" i="10"/>
  <c r="X206" i="10"/>
  <c r="Y206" i="10"/>
  <c r="Z206" i="10"/>
  <c r="B207" i="10"/>
  <c r="C207" i="10"/>
  <c r="D207" i="10"/>
  <c r="E207" i="10"/>
  <c r="F207" i="10"/>
  <c r="G207" i="10"/>
  <c r="H207" i="10"/>
  <c r="I207" i="10"/>
  <c r="J207" i="10"/>
  <c r="K207" i="10"/>
  <c r="L207" i="10"/>
  <c r="M207" i="10"/>
  <c r="N207" i="10"/>
  <c r="O207" i="10"/>
  <c r="P207" i="10"/>
  <c r="Q207" i="10"/>
  <c r="R207" i="10"/>
  <c r="S207" i="10"/>
  <c r="T207" i="10"/>
  <c r="U207" i="10"/>
  <c r="V207" i="10"/>
  <c r="X207" i="10"/>
  <c r="Y207" i="10"/>
  <c r="Z207" i="10"/>
  <c r="B208" i="10"/>
  <c r="C208" i="10"/>
  <c r="D208" i="10"/>
  <c r="E208" i="10"/>
  <c r="F208" i="10"/>
  <c r="G208" i="10"/>
  <c r="H208" i="10"/>
  <c r="I208" i="10"/>
  <c r="J208" i="10"/>
  <c r="K208" i="10"/>
  <c r="L208" i="10"/>
  <c r="M208" i="10"/>
  <c r="N208" i="10"/>
  <c r="O208" i="10"/>
  <c r="P208" i="10"/>
  <c r="Q208" i="10"/>
  <c r="R208" i="10"/>
  <c r="S208" i="10"/>
  <c r="T208" i="10"/>
  <c r="U208" i="10"/>
  <c r="V208" i="10"/>
  <c r="X208" i="10"/>
  <c r="Y208" i="10"/>
  <c r="Z208" i="10"/>
  <c r="B209" i="10"/>
  <c r="C209" i="10"/>
  <c r="D209" i="10"/>
  <c r="E209" i="10"/>
  <c r="F209" i="10"/>
  <c r="G209" i="10"/>
  <c r="H209" i="10"/>
  <c r="I209" i="10"/>
  <c r="J209" i="10"/>
  <c r="K209" i="10"/>
  <c r="L209" i="10"/>
  <c r="M209" i="10"/>
  <c r="N209" i="10"/>
  <c r="O209" i="10"/>
  <c r="P209" i="10"/>
  <c r="Q209" i="10"/>
  <c r="R209" i="10"/>
  <c r="S209" i="10"/>
  <c r="T209" i="10"/>
  <c r="U209" i="10"/>
  <c r="V209" i="10"/>
  <c r="X209" i="10"/>
  <c r="Y209" i="10"/>
  <c r="Z209" i="10"/>
  <c r="B210" i="10"/>
  <c r="C210" i="10"/>
  <c r="D210" i="10"/>
  <c r="E210" i="10"/>
  <c r="F210" i="10"/>
  <c r="G210" i="10"/>
  <c r="H210" i="10"/>
  <c r="I210" i="10"/>
  <c r="J210" i="10"/>
  <c r="K210" i="10"/>
  <c r="L210" i="10"/>
  <c r="M210" i="10"/>
  <c r="N210" i="10"/>
  <c r="O210" i="10"/>
  <c r="P210" i="10"/>
  <c r="Q210" i="10"/>
  <c r="R210" i="10"/>
  <c r="S210" i="10"/>
  <c r="T210" i="10"/>
  <c r="U210" i="10"/>
  <c r="V210" i="10"/>
  <c r="X210" i="10"/>
  <c r="Y210" i="10"/>
  <c r="Z210" i="10"/>
  <c r="B211" i="10"/>
  <c r="C211" i="10"/>
  <c r="D211" i="10"/>
  <c r="E211" i="10"/>
  <c r="F211" i="10"/>
  <c r="G211" i="10"/>
  <c r="H211" i="10"/>
  <c r="I211" i="10"/>
  <c r="J211" i="10"/>
  <c r="K211" i="10"/>
  <c r="L211" i="10"/>
  <c r="M211" i="10"/>
  <c r="N211" i="10"/>
  <c r="O211" i="10"/>
  <c r="P211" i="10"/>
  <c r="Q211" i="10"/>
  <c r="R211" i="10"/>
  <c r="S211" i="10"/>
  <c r="T211" i="10"/>
  <c r="U211" i="10"/>
  <c r="V211" i="10"/>
  <c r="X211" i="10"/>
  <c r="Y211" i="10"/>
  <c r="Z211" i="10"/>
  <c r="B212" i="10"/>
  <c r="C212" i="10"/>
  <c r="D212" i="10"/>
  <c r="E212" i="10"/>
  <c r="F212" i="10"/>
  <c r="G212" i="10"/>
  <c r="H212" i="10"/>
  <c r="I212" i="10"/>
  <c r="J212" i="10"/>
  <c r="K212" i="10"/>
  <c r="L212" i="10"/>
  <c r="M212" i="10"/>
  <c r="N212" i="10"/>
  <c r="O212" i="10"/>
  <c r="P212" i="10"/>
  <c r="Q212" i="10"/>
  <c r="R212" i="10"/>
  <c r="S212" i="10"/>
  <c r="T212" i="10"/>
  <c r="U212" i="10"/>
  <c r="V212" i="10"/>
  <c r="X212" i="10"/>
  <c r="Y212" i="10"/>
  <c r="Z212" i="10"/>
  <c r="B213" i="10"/>
  <c r="C213" i="10"/>
  <c r="D213" i="10"/>
  <c r="E213" i="10"/>
  <c r="F213" i="10"/>
  <c r="G213" i="10"/>
  <c r="H213" i="10"/>
  <c r="I213" i="10"/>
  <c r="J213" i="10"/>
  <c r="K213" i="10"/>
  <c r="L213" i="10"/>
  <c r="M213" i="10"/>
  <c r="N213" i="10"/>
  <c r="O213" i="10"/>
  <c r="P213" i="10"/>
  <c r="Q213" i="10"/>
  <c r="R213" i="10"/>
  <c r="S213" i="10"/>
  <c r="T213" i="10"/>
  <c r="U213" i="10"/>
  <c r="V213" i="10"/>
  <c r="X213" i="10"/>
  <c r="Y213" i="10"/>
  <c r="Z213" i="10"/>
  <c r="B214" i="10"/>
  <c r="C214" i="10"/>
  <c r="D214" i="10"/>
  <c r="E214" i="10"/>
  <c r="F214" i="10"/>
  <c r="G214" i="10"/>
  <c r="H214" i="10"/>
  <c r="I214" i="10"/>
  <c r="J214" i="10"/>
  <c r="K214" i="10"/>
  <c r="L214" i="10"/>
  <c r="M214" i="10"/>
  <c r="N214" i="10"/>
  <c r="O214" i="10"/>
  <c r="P214" i="10"/>
  <c r="Q214" i="10"/>
  <c r="R214" i="10"/>
  <c r="S214" i="10"/>
  <c r="T214" i="10"/>
  <c r="U214" i="10"/>
  <c r="V214" i="10"/>
  <c r="X214" i="10"/>
  <c r="Y214" i="10"/>
  <c r="Z214" i="10"/>
  <c r="B215" i="10"/>
  <c r="C215" i="10"/>
  <c r="D215" i="10"/>
  <c r="E215" i="10"/>
  <c r="F215" i="10"/>
  <c r="G215" i="10"/>
  <c r="H215" i="10"/>
  <c r="I215" i="10"/>
  <c r="J215" i="10"/>
  <c r="K215" i="10"/>
  <c r="L215" i="10"/>
  <c r="M215" i="10"/>
  <c r="N215" i="10"/>
  <c r="O215" i="10"/>
  <c r="P215" i="10"/>
  <c r="Q215" i="10"/>
  <c r="R215" i="10"/>
  <c r="S215" i="10"/>
  <c r="T215" i="10"/>
  <c r="U215" i="10"/>
  <c r="V215" i="10"/>
  <c r="X215" i="10"/>
  <c r="Y215" i="10"/>
  <c r="Z215" i="10"/>
  <c r="B216" i="10"/>
  <c r="C216" i="10"/>
  <c r="D216" i="10"/>
  <c r="E216" i="10"/>
  <c r="F216" i="10"/>
  <c r="G216" i="10"/>
  <c r="H216" i="10"/>
  <c r="I216" i="10"/>
  <c r="J216" i="10"/>
  <c r="K216" i="10"/>
  <c r="L216" i="10"/>
  <c r="M216" i="10"/>
  <c r="N216" i="10"/>
  <c r="O216" i="10"/>
  <c r="P216" i="10"/>
  <c r="Q216" i="10"/>
  <c r="R216" i="10"/>
  <c r="S216" i="10"/>
  <c r="T216" i="10"/>
  <c r="U216" i="10"/>
  <c r="V216" i="10"/>
  <c r="X216" i="10"/>
  <c r="Y216" i="10"/>
  <c r="Z216" i="10"/>
  <c r="B217" i="10"/>
  <c r="C217" i="10"/>
  <c r="D217" i="10"/>
  <c r="E217" i="10"/>
  <c r="F217" i="10"/>
  <c r="G217" i="10"/>
  <c r="H217" i="10"/>
  <c r="I217" i="10"/>
  <c r="J217" i="10"/>
  <c r="K217" i="10"/>
  <c r="L217" i="10"/>
  <c r="M217" i="10"/>
  <c r="N217" i="10"/>
  <c r="O217" i="10"/>
  <c r="P217" i="10"/>
  <c r="Q217" i="10"/>
  <c r="R217" i="10"/>
  <c r="S217" i="10"/>
  <c r="T217" i="10"/>
  <c r="U217" i="10"/>
  <c r="V217" i="10"/>
  <c r="X217" i="10"/>
  <c r="Y217" i="10"/>
  <c r="Z217" i="10"/>
  <c r="B218" i="10"/>
  <c r="C218" i="10"/>
  <c r="D218" i="10"/>
  <c r="E218" i="10"/>
  <c r="F218" i="10"/>
  <c r="G218" i="10"/>
  <c r="H218" i="10"/>
  <c r="I218" i="10"/>
  <c r="J218" i="10"/>
  <c r="K218" i="10"/>
  <c r="L218" i="10"/>
  <c r="M218" i="10"/>
  <c r="N218" i="10"/>
  <c r="O218" i="10"/>
  <c r="P218" i="10"/>
  <c r="Q218" i="10"/>
  <c r="R218" i="10"/>
  <c r="S218" i="10"/>
  <c r="T218" i="10"/>
  <c r="U218" i="10"/>
  <c r="V218" i="10"/>
  <c r="X218" i="10"/>
  <c r="Y218" i="10"/>
  <c r="Z218" i="10"/>
  <c r="B219" i="10"/>
  <c r="C219" i="10"/>
  <c r="D219" i="10"/>
  <c r="E219" i="10"/>
  <c r="F219" i="10"/>
  <c r="G219" i="10"/>
  <c r="H219" i="10"/>
  <c r="I219" i="10"/>
  <c r="J219" i="10"/>
  <c r="K219" i="10"/>
  <c r="L219" i="10"/>
  <c r="M219" i="10"/>
  <c r="N219" i="10"/>
  <c r="O219" i="10"/>
  <c r="P219" i="10"/>
  <c r="Q219" i="10"/>
  <c r="R219" i="10"/>
  <c r="S219" i="10"/>
  <c r="T219" i="10"/>
  <c r="U219" i="10"/>
  <c r="V219" i="10"/>
  <c r="X219" i="10"/>
  <c r="Y219" i="10"/>
  <c r="Z219" i="10"/>
  <c r="B220" i="10"/>
  <c r="C220" i="10"/>
  <c r="D220" i="10"/>
  <c r="E220" i="10"/>
  <c r="F220" i="10"/>
  <c r="G220" i="10"/>
  <c r="H220" i="10"/>
  <c r="I220" i="10"/>
  <c r="J220" i="10"/>
  <c r="K220" i="10"/>
  <c r="L220" i="10"/>
  <c r="M220" i="10"/>
  <c r="N220" i="10"/>
  <c r="O220" i="10"/>
  <c r="P220" i="10"/>
  <c r="Q220" i="10"/>
  <c r="R220" i="10"/>
  <c r="S220" i="10"/>
  <c r="T220" i="10"/>
  <c r="U220" i="10"/>
  <c r="V220" i="10"/>
  <c r="X220" i="10"/>
  <c r="Y220" i="10"/>
  <c r="Z220" i="10"/>
  <c r="B221" i="10"/>
  <c r="C221" i="10"/>
  <c r="D221" i="10"/>
  <c r="E221" i="10"/>
  <c r="F221" i="10"/>
  <c r="G221" i="10"/>
  <c r="H221" i="10"/>
  <c r="I221" i="10"/>
  <c r="J221" i="10"/>
  <c r="K221" i="10"/>
  <c r="L221" i="10"/>
  <c r="M221" i="10"/>
  <c r="N221" i="10"/>
  <c r="O221" i="10"/>
  <c r="P221" i="10"/>
  <c r="Q221" i="10"/>
  <c r="R221" i="10"/>
  <c r="S221" i="10"/>
  <c r="T221" i="10"/>
  <c r="U221" i="10"/>
  <c r="V221" i="10"/>
  <c r="X221" i="10"/>
  <c r="Y221" i="10"/>
  <c r="Z221" i="10"/>
  <c r="B222" i="10"/>
  <c r="C222" i="10"/>
  <c r="D222" i="10"/>
  <c r="E222" i="10"/>
  <c r="F222" i="10"/>
  <c r="G222" i="10"/>
  <c r="H222" i="10"/>
  <c r="I222" i="10"/>
  <c r="J222" i="10"/>
  <c r="K222" i="10"/>
  <c r="L222" i="10"/>
  <c r="M222" i="10"/>
  <c r="N222" i="10"/>
  <c r="O222" i="10"/>
  <c r="P222" i="10"/>
  <c r="Q222" i="10"/>
  <c r="R222" i="10"/>
  <c r="S222" i="10"/>
  <c r="T222" i="10"/>
  <c r="U222" i="10"/>
  <c r="V222" i="10"/>
  <c r="X222" i="10"/>
  <c r="Y222" i="10"/>
  <c r="Z222" i="10"/>
  <c r="B223" i="10"/>
  <c r="C223" i="10"/>
  <c r="D223" i="10"/>
  <c r="E223" i="10"/>
  <c r="F223" i="10"/>
  <c r="G223" i="10"/>
  <c r="H223" i="10"/>
  <c r="I223" i="10"/>
  <c r="J223" i="10"/>
  <c r="K223" i="10"/>
  <c r="L223" i="10"/>
  <c r="M223" i="10"/>
  <c r="N223" i="10"/>
  <c r="O223" i="10"/>
  <c r="P223" i="10"/>
  <c r="Q223" i="10"/>
  <c r="R223" i="10"/>
  <c r="S223" i="10"/>
  <c r="T223" i="10"/>
  <c r="U223" i="10"/>
  <c r="V223" i="10"/>
  <c r="X223" i="10"/>
  <c r="Y223" i="10"/>
  <c r="Z223" i="10"/>
  <c r="B224" i="10"/>
  <c r="C224" i="10"/>
  <c r="D224" i="10"/>
  <c r="E224" i="10"/>
  <c r="F224" i="10"/>
  <c r="G224" i="10"/>
  <c r="H224" i="10"/>
  <c r="I224" i="10"/>
  <c r="J224" i="10"/>
  <c r="K224" i="10"/>
  <c r="L224" i="10"/>
  <c r="M224" i="10"/>
  <c r="N224" i="10"/>
  <c r="O224" i="10"/>
  <c r="P224" i="10"/>
  <c r="Q224" i="10"/>
  <c r="R224" i="10"/>
  <c r="S224" i="10"/>
  <c r="T224" i="10"/>
  <c r="U224" i="10"/>
  <c r="V224" i="10"/>
  <c r="X224" i="10"/>
  <c r="Y224" i="10"/>
  <c r="Z224" i="10"/>
  <c r="B225" i="10"/>
  <c r="C225" i="10"/>
  <c r="D225" i="10"/>
  <c r="E225" i="10"/>
  <c r="F225" i="10"/>
  <c r="G225" i="10"/>
  <c r="H225" i="10"/>
  <c r="I225" i="10"/>
  <c r="J225" i="10"/>
  <c r="K225" i="10"/>
  <c r="L225" i="10"/>
  <c r="M225" i="10"/>
  <c r="N225" i="10"/>
  <c r="O225" i="10"/>
  <c r="P225" i="10"/>
  <c r="Q225" i="10"/>
  <c r="R225" i="10"/>
  <c r="S225" i="10"/>
  <c r="T225" i="10"/>
  <c r="U225" i="10"/>
  <c r="V225" i="10"/>
  <c r="X225" i="10"/>
  <c r="Y225" i="10"/>
  <c r="Z225" i="10"/>
  <c r="B226" i="10"/>
  <c r="C226" i="10"/>
  <c r="D226" i="10"/>
  <c r="E226" i="10"/>
  <c r="F226" i="10"/>
  <c r="G226" i="10"/>
  <c r="H226" i="10"/>
  <c r="I226" i="10"/>
  <c r="J226" i="10"/>
  <c r="K226" i="10"/>
  <c r="L226" i="10"/>
  <c r="M226" i="10"/>
  <c r="N226" i="10"/>
  <c r="O226" i="10"/>
  <c r="P226" i="10"/>
  <c r="Q226" i="10"/>
  <c r="R226" i="10"/>
  <c r="S226" i="10"/>
  <c r="T226" i="10"/>
  <c r="U226" i="10"/>
  <c r="V226" i="10"/>
  <c r="X226" i="10"/>
  <c r="Y226" i="10"/>
  <c r="Z226" i="10"/>
  <c r="B227" i="10"/>
  <c r="C227" i="10"/>
  <c r="D227" i="10"/>
  <c r="E227" i="10"/>
  <c r="F227" i="10"/>
  <c r="G227" i="10"/>
  <c r="H227" i="10"/>
  <c r="I227" i="10"/>
  <c r="J227" i="10"/>
  <c r="K227" i="10"/>
  <c r="L227" i="10"/>
  <c r="M227" i="10"/>
  <c r="N227" i="10"/>
  <c r="O227" i="10"/>
  <c r="P227" i="10"/>
  <c r="Q227" i="10"/>
  <c r="R227" i="10"/>
  <c r="S227" i="10"/>
  <c r="T227" i="10"/>
  <c r="U227" i="10"/>
  <c r="V227" i="10"/>
  <c r="X227" i="10"/>
  <c r="Y227" i="10"/>
  <c r="Z227" i="10"/>
  <c r="B228" i="10"/>
  <c r="C228" i="10"/>
  <c r="D228" i="10"/>
  <c r="E228" i="10"/>
  <c r="F228" i="10"/>
  <c r="G228" i="10"/>
  <c r="H228" i="10"/>
  <c r="I228" i="10"/>
  <c r="J228" i="10"/>
  <c r="K228" i="10"/>
  <c r="L228" i="10"/>
  <c r="M228" i="10"/>
  <c r="N228" i="10"/>
  <c r="O228" i="10"/>
  <c r="P228" i="10"/>
  <c r="Q228" i="10"/>
  <c r="R228" i="10"/>
  <c r="S228" i="10"/>
  <c r="T228" i="10"/>
  <c r="U228" i="10"/>
  <c r="V228" i="10"/>
  <c r="X228" i="10"/>
  <c r="Y228" i="10"/>
  <c r="Z228" i="10"/>
  <c r="B229" i="10"/>
  <c r="C229" i="10"/>
  <c r="D229" i="10"/>
  <c r="E229" i="10"/>
  <c r="F229" i="10"/>
  <c r="G229" i="10"/>
  <c r="H229" i="10"/>
  <c r="I229" i="10"/>
  <c r="J229" i="10"/>
  <c r="K229" i="10"/>
  <c r="L229" i="10"/>
  <c r="M229" i="10"/>
  <c r="N229" i="10"/>
  <c r="O229" i="10"/>
  <c r="P229" i="10"/>
  <c r="Q229" i="10"/>
  <c r="R229" i="10"/>
  <c r="S229" i="10"/>
  <c r="T229" i="10"/>
  <c r="U229" i="10"/>
  <c r="V229" i="10"/>
  <c r="X229" i="10"/>
  <c r="Y229" i="10"/>
  <c r="Z229" i="10"/>
  <c r="B230" i="10"/>
  <c r="C230" i="10"/>
  <c r="D230" i="10"/>
  <c r="E230" i="10"/>
  <c r="F230" i="10"/>
  <c r="G230" i="10"/>
  <c r="H230" i="10"/>
  <c r="I230" i="10"/>
  <c r="J230" i="10"/>
  <c r="K230" i="10"/>
  <c r="L230" i="10"/>
  <c r="M230" i="10"/>
  <c r="N230" i="10"/>
  <c r="O230" i="10"/>
  <c r="P230" i="10"/>
  <c r="Q230" i="10"/>
  <c r="R230" i="10"/>
  <c r="S230" i="10"/>
  <c r="T230" i="10"/>
  <c r="U230" i="10"/>
  <c r="V230" i="10"/>
  <c r="X230" i="10"/>
  <c r="Y230" i="10"/>
  <c r="Z230" i="10"/>
  <c r="B231" i="10"/>
  <c r="C231" i="10"/>
  <c r="D231" i="10"/>
  <c r="E231" i="10"/>
  <c r="F231" i="10"/>
  <c r="G231" i="10"/>
  <c r="H231" i="10"/>
  <c r="I231" i="10"/>
  <c r="J231" i="10"/>
  <c r="K231" i="10"/>
  <c r="L231" i="10"/>
  <c r="M231" i="10"/>
  <c r="N231" i="10"/>
  <c r="O231" i="10"/>
  <c r="P231" i="10"/>
  <c r="Q231" i="10"/>
  <c r="R231" i="10"/>
  <c r="S231" i="10"/>
  <c r="T231" i="10"/>
  <c r="U231" i="10"/>
  <c r="V231" i="10"/>
  <c r="X231" i="10"/>
  <c r="Y231" i="10"/>
  <c r="Z231" i="10"/>
  <c r="B232" i="10"/>
  <c r="C232" i="10"/>
  <c r="D232" i="10"/>
  <c r="E232" i="10"/>
  <c r="F232" i="10"/>
  <c r="G232" i="10"/>
  <c r="H232" i="10"/>
  <c r="I232" i="10"/>
  <c r="J232" i="10"/>
  <c r="K232" i="10"/>
  <c r="L232" i="10"/>
  <c r="M232" i="10"/>
  <c r="N232" i="10"/>
  <c r="O232" i="10"/>
  <c r="P232" i="10"/>
  <c r="Q232" i="10"/>
  <c r="R232" i="10"/>
  <c r="S232" i="10"/>
  <c r="T232" i="10"/>
  <c r="U232" i="10"/>
  <c r="V232" i="10"/>
  <c r="X232" i="10"/>
  <c r="Y232" i="10"/>
  <c r="Z232" i="10"/>
  <c r="B233" i="10"/>
  <c r="C233" i="10"/>
  <c r="D233" i="10"/>
  <c r="E233" i="10"/>
  <c r="F233" i="10"/>
  <c r="G233" i="10"/>
  <c r="H233" i="10"/>
  <c r="I233" i="10"/>
  <c r="J233" i="10"/>
  <c r="K233" i="10"/>
  <c r="L233" i="10"/>
  <c r="M233" i="10"/>
  <c r="N233" i="10"/>
  <c r="O233" i="10"/>
  <c r="P233" i="10"/>
  <c r="Q233" i="10"/>
  <c r="R233" i="10"/>
  <c r="S233" i="10"/>
  <c r="T233" i="10"/>
  <c r="U233" i="10"/>
  <c r="V233" i="10"/>
  <c r="X233" i="10"/>
  <c r="Y233" i="10"/>
  <c r="Z233" i="10"/>
  <c r="B234" i="10"/>
  <c r="C234" i="10"/>
  <c r="D234" i="10"/>
  <c r="E234" i="10"/>
  <c r="F234" i="10"/>
  <c r="G234" i="10"/>
  <c r="H234" i="10"/>
  <c r="I234" i="10"/>
  <c r="J234" i="10"/>
  <c r="K234" i="10"/>
  <c r="L234" i="10"/>
  <c r="M234" i="10"/>
  <c r="N234" i="10"/>
  <c r="O234" i="10"/>
  <c r="P234" i="10"/>
  <c r="Q234" i="10"/>
  <c r="R234" i="10"/>
  <c r="S234" i="10"/>
  <c r="T234" i="10"/>
  <c r="U234" i="10"/>
  <c r="V234" i="10"/>
  <c r="X234" i="10"/>
  <c r="Y234" i="10"/>
  <c r="Z234" i="10"/>
  <c r="B235" i="10"/>
  <c r="C235" i="10"/>
  <c r="D235" i="10"/>
  <c r="E235" i="10"/>
  <c r="F235" i="10"/>
  <c r="G235" i="10"/>
  <c r="H235" i="10"/>
  <c r="I235" i="10"/>
  <c r="J235" i="10"/>
  <c r="K235" i="10"/>
  <c r="L235" i="10"/>
  <c r="M235" i="10"/>
  <c r="N235" i="10"/>
  <c r="O235" i="10"/>
  <c r="P235" i="10"/>
  <c r="Q235" i="10"/>
  <c r="R235" i="10"/>
  <c r="S235" i="10"/>
  <c r="T235" i="10"/>
  <c r="U235" i="10"/>
  <c r="V235" i="10"/>
  <c r="X235" i="10"/>
  <c r="Y235" i="10"/>
  <c r="Z235" i="10"/>
  <c r="B236" i="10"/>
  <c r="C236" i="10"/>
  <c r="D236" i="10"/>
  <c r="E236" i="10"/>
  <c r="F236" i="10"/>
  <c r="G236" i="10"/>
  <c r="H236" i="10"/>
  <c r="I236" i="10"/>
  <c r="J236" i="10"/>
  <c r="K236" i="10"/>
  <c r="L236" i="10"/>
  <c r="M236" i="10"/>
  <c r="N236" i="10"/>
  <c r="O236" i="10"/>
  <c r="P236" i="10"/>
  <c r="Q236" i="10"/>
  <c r="R236" i="10"/>
  <c r="S236" i="10"/>
  <c r="T236" i="10"/>
  <c r="U236" i="10"/>
  <c r="V236" i="10"/>
  <c r="X236" i="10"/>
  <c r="Y236" i="10"/>
  <c r="Z236" i="10"/>
  <c r="B237" i="10"/>
  <c r="C237" i="10"/>
  <c r="D237" i="10"/>
  <c r="E237" i="10"/>
  <c r="F237" i="10"/>
  <c r="G237" i="10"/>
  <c r="H237" i="10"/>
  <c r="I237" i="10"/>
  <c r="J237" i="10"/>
  <c r="K237" i="10"/>
  <c r="L237" i="10"/>
  <c r="M237" i="10"/>
  <c r="N237" i="10"/>
  <c r="O237" i="10"/>
  <c r="P237" i="10"/>
  <c r="Q237" i="10"/>
  <c r="R237" i="10"/>
  <c r="S237" i="10"/>
  <c r="T237" i="10"/>
  <c r="U237" i="10"/>
  <c r="V237" i="10"/>
  <c r="X237" i="10"/>
  <c r="Y237" i="10"/>
  <c r="Z237" i="10"/>
  <c r="B238" i="10"/>
  <c r="C238" i="10"/>
  <c r="D238" i="10"/>
  <c r="E238" i="10"/>
  <c r="F238" i="10"/>
  <c r="G238" i="10"/>
  <c r="H238" i="10"/>
  <c r="I238" i="10"/>
  <c r="J238" i="10"/>
  <c r="K238" i="10"/>
  <c r="L238" i="10"/>
  <c r="M238" i="10"/>
  <c r="N238" i="10"/>
  <c r="O238" i="10"/>
  <c r="P238" i="10"/>
  <c r="Q238" i="10"/>
  <c r="R238" i="10"/>
  <c r="S238" i="10"/>
  <c r="T238" i="10"/>
  <c r="U238" i="10"/>
  <c r="V238" i="10"/>
  <c r="X238" i="10"/>
  <c r="Y238" i="10"/>
  <c r="Z238" i="10"/>
  <c r="B239" i="10"/>
  <c r="C239" i="10"/>
  <c r="D239" i="10"/>
  <c r="E239" i="10"/>
  <c r="F239" i="10"/>
  <c r="G239" i="10"/>
  <c r="H239" i="10"/>
  <c r="I239" i="10"/>
  <c r="J239" i="10"/>
  <c r="K239" i="10"/>
  <c r="L239" i="10"/>
  <c r="M239" i="10"/>
  <c r="N239" i="10"/>
  <c r="O239" i="10"/>
  <c r="P239" i="10"/>
  <c r="Q239" i="10"/>
  <c r="R239" i="10"/>
  <c r="S239" i="10"/>
  <c r="T239" i="10"/>
  <c r="U239" i="10"/>
  <c r="V239" i="10"/>
  <c r="X239" i="10"/>
  <c r="Y239" i="10"/>
  <c r="Z239" i="10"/>
  <c r="B240" i="10"/>
  <c r="C240" i="10"/>
  <c r="D240" i="10"/>
  <c r="E240" i="10"/>
  <c r="F240" i="10"/>
  <c r="G240" i="10"/>
  <c r="H240" i="10"/>
  <c r="I240" i="10"/>
  <c r="J240" i="10"/>
  <c r="K240" i="10"/>
  <c r="L240" i="10"/>
  <c r="M240" i="10"/>
  <c r="N240" i="10"/>
  <c r="O240" i="10"/>
  <c r="P240" i="10"/>
  <c r="Q240" i="10"/>
  <c r="R240" i="10"/>
  <c r="S240" i="10"/>
  <c r="T240" i="10"/>
  <c r="U240" i="10"/>
  <c r="V240" i="10"/>
  <c r="X240" i="10"/>
  <c r="Y240" i="10"/>
  <c r="Z240" i="10"/>
  <c r="B241" i="10"/>
  <c r="C241" i="10"/>
  <c r="D241" i="10"/>
  <c r="E241" i="10"/>
  <c r="F241" i="10"/>
  <c r="G241" i="10"/>
  <c r="H241" i="10"/>
  <c r="I241" i="10"/>
  <c r="J241" i="10"/>
  <c r="K241" i="10"/>
  <c r="L241" i="10"/>
  <c r="M241" i="10"/>
  <c r="N241" i="10"/>
  <c r="O241" i="10"/>
  <c r="P241" i="10"/>
  <c r="Q241" i="10"/>
  <c r="R241" i="10"/>
  <c r="S241" i="10"/>
  <c r="T241" i="10"/>
  <c r="U241" i="10"/>
  <c r="V241" i="10"/>
  <c r="X241" i="10"/>
  <c r="Y241" i="10"/>
  <c r="Z241" i="10"/>
  <c r="B242" i="10"/>
  <c r="C242" i="10"/>
  <c r="D242" i="10"/>
  <c r="E242" i="10"/>
  <c r="F242" i="10"/>
  <c r="G242" i="10"/>
  <c r="H242" i="10"/>
  <c r="I242" i="10"/>
  <c r="J242" i="10"/>
  <c r="K242" i="10"/>
  <c r="L242" i="10"/>
  <c r="M242" i="10"/>
  <c r="N242" i="10"/>
  <c r="O242" i="10"/>
  <c r="P242" i="10"/>
  <c r="Q242" i="10"/>
  <c r="R242" i="10"/>
  <c r="S242" i="10"/>
  <c r="T242" i="10"/>
  <c r="U242" i="10"/>
  <c r="V242" i="10"/>
  <c r="X242" i="10"/>
  <c r="Y242" i="10"/>
  <c r="Z242" i="10"/>
  <c r="B243" i="10"/>
  <c r="C243" i="10"/>
  <c r="D243" i="10"/>
  <c r="E243" i="10"/>
  <c r="F243" i="10"/>
  <c r="G243" i="10"/>
  <c r="H243" i="10"/>
  <c r="I243" i="10"/>
  <c r="J243" i="10"/>
  <c r="K243" i="10"/>
  <c r="L243" i="10"/>
  <c r="M243" i="10"/>
  <c r="N243" i="10"/>
  <c r="O243" i="10"/>
  <c r="P243" i="10"/>
  <c r="Q243" i="10"/>
  <c r="R243" i="10"/>
  <c r="S243" i="10"/>
  <c r="T243" i="10"/>
  <c r="U243" i="10"/>
  <c r="V243" i="10"/>
  <c r="X243" i="10"/>
  <c r="Y243" i="10"/>
  <c r="Z243" i="10"/>
  <c r="B244" i="10"/>
  <c r="C244" i="10"/>
  <c r="D244" i="10"/>
  <c r="E244" i="10"/>
  <c r="F244" i="10"/>
  <c r="G244" i="10"/>
  <c r="H244" i="10"/>
  <c r="I244" i="10"/>
  <c r="J244" i="10"/>
  <c r="K244" i="10"/>
  <c r="L244" i="10"/>
  <c r="M244" i="10"/>
  <c r="N244" i="10"/>
  <c r="O244" i="10"/>
  <c r="P244" i="10"/>
  <c r="Q244" i="10"/>
  <c r="R244" i="10"/>
  <c r="S244" i="10"/>
  <c r="T244" i="10"/>
  <c r="U244" i="10"/>
  <c r="V244" i="10"/>
  <c r="X244" i="10"/>
  <c r="Y244" i="10"/>
  <c r="Z244" i="10"/>
  <c r="B245" i="10"/>
  <c r="C245" i="10"/>
  <c r="D245" i="10"/>
  <c r="E245" i="10"/>
  <c r="F245" i="10"/>
  <c r="G245" i="10"/>
  <c r="H245" i="10"/>
  <c r="I245" i="10"/>
  <c r="J245" i="10"/>
  <c r="K245" i="10"/>
  <c r="L245" i="10"/>
  <c r="M245" i="10"/>
  <c r="N245" i="10"/>
  <c r="O245" i="10"/>
  <c r="P245" i="10"/>
  <c r="Q245" i="10"/>
  <c r="R245" i="10"/>
  <c r="S245" i="10"/>
  <c r="T245" i="10"/>
  <c r="U245" i="10"/>
  <c r="V245" i="10"/>
  <c r="X245" i="10"/>
  <c r="Y245" i="10"/>
  <c r="Z245" i="10"/>
  <c r="B246" i="10"/>
  <c r="C246" i="10"/>
  <c r="D246" i="10"/>
  <c r="E246" i="10"/>
  <c r="F246" i="10"/>
  <c r="G246" i="10"/>
  <c r="H246" i="10"/>
  <c r="I246" i="10"/>
  <c r="J246" i="10"/>
  <c r="K246" i="10"/>
  <c r="L246" i="10"/>
  <c r="M246" i="10"/>
  <c r="N246" i="10"/>
  <c r="O246" i="10"/>
  <c r="P246" i="10"/>
  <c r="Q246" i="10"/>
  <c r="R246" i="10"/>
  <c r="S246" i="10"/>
  <c r="T246" i="10"/>
  <c r="U246" i="10"/>
  <c r="V246" i="10"/>
  <c r="X246" i="10"/>
  <c r="Y246" i="10"/>
  <c r="Z246" i="10"/>
  <c r="B247" i="10"/>
  <c r="C247" i="10"/>
  <c r="D247" i="10"/>
  <c r="E247" i="10"/>
  <c r="F247" i="10"/>
  <c r="G247" i="10"/>
  <c r="H247" i="10"/>
  <c r="I247" i="10"/>
  <c r="J247" i="10"/>
  <c r="K247" i="10"/>
  <c r="L247" i="10"/>
  <c r="M247" i="10"/>
  <c r="N247" i="10"/>
  <c r="O247" i="10"/>
  <c r="P247" i="10"/>
  <c r="Q247" i="10"/>
  <c r="R247" i="10"/>
  <c r="S247" i="10"/>
  <c r="T247" i="10"/>
  <c r="U247" i="10"/>
  <c r="V247" i="10"/>
  <c r="X247" i="10"/>
  <c r="Y247" i="10"/>
  <c r="Z247" i="10"/>
  <c r="B248" i="10"/>
  <c r="C248" i="10"/>
  <c r="D248" i="10"/>
  <c r="E248" i="10"/>
  <c r="F248" i="10"/>
  <c r="G248" i="10"/>
  <c r="H248" i="10"/>
  <c r="I248" i="10"/>
  <c r="J248" i="10"/>
  <c r="K248" i="10"/>
  <c r="L248" i="10"/>
  <c r="M248" i="10"/>
  <c r="N248" i="10"/>
  <c r="O248" i="10"/>
  <c r="P248" i="10"/>
  <c r="Q248" i="10"/>
  <c r="R248" i="10"/>
  <c r="S248" i="10"/>
  <c r="T248" i="10"/>
  <c r="U248" i="10"/>
  <c r="V248" i="10"/>
  <c r="X248" i="10"/>
  <c r="Y248" i="10"/>
  <c r="Z248" i="10"/>
  <c r="B249" i="10"/>
  <c r="C249" i="10"/>
  <c r="D249" i="10"/>
  <c r="E249" i="10"/>
  <c r="F249" i="10"/>
  <c r="G249" i="10"/>
  <c r="H249" i="10"/>
  <c r="I249" i="10"/>
  <c r="J249" i="10"/>
  <c r="K249" i="10"/>
  <c r="L249" i="10"/>
  <c r="M249" i="10"/>
  <c r="N249" i="10"/>
  <c r="O249" i="10"/>
  <c r="P249" i="10"/>
  <c r="Q249" i="10"/>
  <c r="R249" i="10"/>
  <c r="S249" i="10"/>
  <c r="T249" i="10"/>
  <c r="U249" i="10"/>
  <c r="V249" i="10"/>
  <c r="X249" i="10"/>
  <c r="Y249" i="10"/>
  <c r="Z249" i="10"/>
  <c r="B250" i="10"/>
  <c r="C250" i="10"/>
  <c r="D250" i="10"/>
  <c r="E250" i="10"/>
  <c r="F250" i="10"/>
  <c r="G250" i="10"/>
  <c r="H250" i="10"/>
  <c r="I250" i="10"/>
  <c r="J250" i="10"/>
  <c r="K250" i="10"/>
  <c r="L250" i="10"/>
  <c r="M250" i="10"/>
  <c r="N250" i="10"/>
  <c r="O250" i="10"/>
  <c r="P250" i="10"/>
  <c r="Q250" i="10"/>
  <c r="R250" i="10"/>
  <c r="S250" i="10"/>
  <c r="T250" i="10"/>
  <c r="U250" i="10"/>
  <c r="V250" i="10"/>
  <c r="X250" i="10"/>
  <c r="Y250" i="10"/>
  <c r="Z250" i="10"/>
  <c r="B251" i="10"/>
  <c r="C251" i="10"/>
  <c r="D251" i="10"/>
  <c r="E251" i="10"/>
  <c r="F251" i="10"/>
  <c r="G251" i="10"/>
  <c r="H251" i="10"/>
  <c r="I251" i="10"/>
  <c r="J251" i="10"/>
  <c r="K251" i="10"/>
  <c r="L251" i="10"/>
  <c r="M251" i="10"/>
  <c r="N251" i="10"/>
  <c r="O251" i="10"/>
  <c r="P251" i="10"/>
  <c r="Q251" i="10"/>
  <c r="R251" i="10"/>
  <c r="S251" i="10"/>
  <c r="T251" i="10"/>
  <c r="U251" i="10"/>
  <c r="V251" i="10"/>
  <c r="X251" i="10"/>
  <c r="Y251" i="10"/>
  <c r="Z251" i="10"/>
  <c r="B24" i="10"/>
  <c r="C24" i="10"/>
  <c r="D24" i="10"/>
  <c r="E24" i="10"/>
  <c r="F24" i="10"/>
  <c r="G24" i="10"/>
  <c r="H24" i="10"/>
  <c r="I24" i="10"/>
  <c r="J24" i="10"/>
  <c r="K24" i="10"/>
  <c r="L24" i="10"/>
  <c r="M24" i="10"/>
  <c r="N24" i="10"/>
  <c r="O24" i="10"/>
  <c r="P24" i="10"/>
  <c r="Q24" i="10"/>
  <c r="R24" i="10"/>
  <c r="S24" i="10"/>
  <c r="T24" i="10"/>
  <c r="U24" i="10"/>
  <c r="V24" i="10"/>
  <c r="X24" i="10"/>
  <c r="Y24" i="10"/>
  <c r="Z24" i="10"/>
  <c r="B25" i="10"/>
  <c r="C25" i="10"/>
  <c r="D25" i="10"/>
  <c r="E25" i="10"/>
  <c r="F25" i="10"/>
  <c r="G25" i="10"/>
  <c r="H25" i="10"/>
  <c r="I25" i="10"/>
  <c r="J25" i="10"/>
  <c r="K25" i="10"/>
  <c r="L25" i="10"/>
  <c r="M25" i="10"/>
  <c r="N25" i="10"/>
  <c r="O25" i="10"/>
  <c r="P25" i="10"/>
  <c r="Q25" i="10"/>
  <c r="R25" i="10"/>
  <c r="S25" i="10"/>
  <c r="T25" i="10"/>
  <c r="U25" i="10"/>
  <c r="V25" i="10"/>
  <c r="X25" i="10"/>
  <c r="Y25" i="10"/>
  <c r="Z25" i="10"/>
  <c r="B26" i="10"/>
  <c r="C26" i="10"/>
  <c r="D26" i="10"/>
  <c r="E26" i="10"/>
  <c r="F26" i="10"/>
  <c r="G26" i="10"/>
  <c r="H26" i="10"/>
  <c r="I26" i="10"/>
  <c r="J26" i="10"/>
  <c r="K26" i="10"/>
  <c r="L26" i="10"/>
  <c r="M26" i="10"/>
  <c r="N26" i="10"/>
  <c r="O26" i="10"/>
  <c r="P26" i="10"/>
  <c r="Q26" i="10"/>
  <c r="R26" i="10"/>
  <c r="S26" i="10"/>
  <c r="T26" i="10"/>
  <c r="U26" i="10"/>
  <c r="V26" i="10"/>
  <c r="X26" i="10"/>
  <c r="Y26" i="10"/>
  <c r="Z26" i="10"/>
  <c r="B27" i="10"/>
  <c r="C27" i="10"/>
  <c r="D27" i="10"/>
  <c r="E27" i="10"/>
  <c r="F27" i="10"/>
  <c r="G27" i="10"/>
  <c r="H27" i="10"/>
  <c r="I27" i="10"/>
  <c r="J27" i="10"/>
  <c r="K27" i="10"/>
  <c r="L27" i="10"/>
  <c r="M27" i="10"/>
  <c r="N27" i="10"/>
  <c r="O27" i="10"/>
  <c r="P27" i="10"/>
  <c r="Q27" i="10"/>
  <c r="R27" i="10"/>
  <c r="S27" i="10"/>
  <c r="T27" i="10"/>
  <c r="U27" i="10"/>
  <c r="V27" i="10"/>
  <c r="X27" i="10"/>
  <c r="Y27" i="10"/>
  <c r="Z27" i="10"/>
  <c r="B28" i="10"/>
  <c r="C28" i="10"/>
  <c r="D28" i="10"/>
  <c r="E28" i="10"/>
  <c r="F28" i="10"/>
  <c r="G28" i="10"/>
  <c r="H28" i="10"/>
  <c r="I28" i="10"/>
  <c r="J28" i="10"/>
  <c r="K28" i="10"/>
  <c r="L28" i="10"/>
  <c r="M28" i="10"/>
  <c r="N28" i="10"/>
  <c r="O28" i="10"/>
  <c r="P28" i="10"/>
  <c r="Q28" i="10"/>
  <c r="R28" i="10"/>
  <c r="S28" i="10"/>
  <c r="T28" i="10"/>
  <c r="U28" i="10"/>
  <c r="V28" i="10"/>
  <c r="X28" i="10"/>
  <c r="Y28" i="10"/>
  <c r="Z28" i="10"/>
  <c r="B83" i="10"/>
  <c r="C83" i="10"/>
  <c r="D83" i="10"/>
  <c r="E83" i="10"/>
  <c r="F83" i="10"/>
  <c r="G83" i="10"/>
  <c r="H83" i="10"/>
  <c r="I83" i="10"/>
  <c r="J83" i="10"/>
  <c r="K83" i="10"/>
  <c r="L83" i="10"/>
  <c r="M83" i="10"/>
  <c r="N83" i="10"/>
  <c r="O83" i="10"/>
  <c r="P83" i="10"/>
  <c r="Q83" i="10"/>
  <c r="R83" i="10"/>
  <c r="S83" i="10"/>
  <c r="T83" i="10"/>
  <c r="U83" i="10"/>
  <c r="V83" i="10"/>
  <c r="X83" i="10"/>
  <c r="Y83" i="10"/>
  <c r="Z83" i="10"/>
  <c r="B84" i="10"/>
  <c r="C84" i="10"/>
  <c r="D84" i="10"/>
  <c r="E84" i="10"/>
  <c r="F84" i="10"/>
  <c r="G84" i="10"/>
  <c r="H84" i="10"/>
  <c r="I84" i="10"/>
  <c r="J84" i="10"/>
  <c r="K84" i="10"/>
  <c r="L84" i="10"/>
  <c r="M84" i="10"/>
  <c r="N84" i="10"/>
  <c r="O84" i="10"/>
  <c r="P84" i="10"/>
  <c r="Q84" i="10"/>
  <c r="R84" i="10"/>
  <c r="S84" i="10"/>
  <c r="T84" i="10"/>
  <c r="U84" i="10"/>
  <c r="V84" i="10"/>
  <c r="X84" i="10"/>
  <c r="Y84" i="10"/>
  <c r="Z84" i="10"/>
  <c r="B84" i="3"/>
  <c r="C84" i="3"/>
  <c r="D84" i="3"/>
  <c r="E84" i="3"/>
  <c r="F84" i="3"/>
  <c r="G84" i="3"/>
  <c r="H84" i="3"/>
  <c r="I84" i="3"/>
  <c r="J84" i="3"/>
  <c r="K84" i="3"/>
  <c r="L84" i="3"/>
  <c r="M84" i="3"/>
  <c r="N84" i="3"/>
  <c r="O84" i="3"/>
  <c r="P84" i="3"/>
  <c r="Q84" i="3"/>
  <c r="R84" i="3"/>
  <c r="S84" i="3"/>
  <c r="T84" i="3"/>
  <c r="U84" i="3"/>
  <c r="V84" i="3"/>
  <c r="W84" i="3"/>
  <c r="X84" i="3"/>
  <c r="Y84" i="3"/>
  <c r="Z84" i="3"/>
  <c r="AA84" i="3"/>
  <c r="AB84" i="3"/>
  <c r="AC84" i="3"/>
  <c r="AD84" i="3"/>
  <c r="AE84" i="3"/>
  <c r="AF84" i="3"/>
  <c r="AG84" i="3"/>
  <c r="AH84" i="3"/>
  <c r="AI84" i="3"/>
  <c r="AJ84" i="3"/>
  <c r="AK84" i="3"/>
  <c r="AL84" i="3"/>
  <c r="AM84" i="3"/>
  <c r="AN84" i="3"/>
  <c r="AO84" i="3"/>
  <c r="AP84" i="3"/>
  <c r="AQ84" i="3"/>
  <c r="AR84" i="3"/>
  <c r="AS84" i="3"/>
  <c r="AT84" i="3"/>
  <c r="AU84" i="3"/>
  <c r="AY84" i="3"/>
  <c r="AX84" i="3"/>
  <c r="AW84" i="3"/>
  <c r="AQ83" i="3"/>
  <c r="K157" i="10" l="1"/>
  <c r="K156" i="10"/>
  <c r="K155" i="10"/>
  <c r="K154" i="10"/>
  <c r="K153" i="10"/>
  <c r="K152" i="10"/>
  <c r="K149" i="10"/>
  <c r="K148" i="10"/>
  <c r="K147" i="10"/>
  <c r="K146" i="10"/>
  <c r="K145" i="10"/>
  <c r="K144" i="10"/>
  <c r="K143" i="10"/>
  <c r="K141" i="10"/>
  <c r="K140" i="10"/>
  <c r="K139" i="10"/>
  <c r="K138" i="10"/>
  <c r="K132" i="10"/>
  <c r="K131" i="10"/>
  <c r="K130" i="10"/>
  <c r="K129" i="10"/>
  <c r="K128" i="10"/>
  <c r="K127" i="10"/>
  <c r="K126" i="10"/>
  <c r="F125" i="10"/>
  <c r="K124" i="10"/>
  <c r="K123" i="10"/>
  <c r="K122" i="10"/>
  <c r="K121" i="10"/>
  <c r="K120" i="10"/>
  <c r="K119" i="10"/>
  <c r="K118" i="10"/>
  <c r="K117" i="10"/>
  <c r="K116" i="10"/>
  <c r="K115" i="10"/>
  <c r="K113" i="10"/>
  <c r="K111" i="10"/>
  <c r="K110" i="10"/>
  <c r="K109" i="10"/>
  <c r="K108" i="10"/>
  <c r="K107" i="10"/>
  <c r="K106" i="10"/>
  <c r="K105" i="10"/>
  <c r="K104" i="10"/>
  <c r="K101" i="10"/>
  <c r="K100" i="10"/>
  <c r="K99" i="10"/>
  <c r="K98" i="10"/>
  <c r="K97" i="10"/>
  <c r="K96" i="10"/>
  <c r="K95" i="10"/>
  <c r="K94" i="10"/>
  <c r="K93" i="10"/>
  <c r="K92" i="10"/>
  <c r="K91" i="10"/>
  <c r="K90" i="10"/>
  <c r="K89" i="10"/>
  <c r="K87" i="10"/>
  <c r="K86" i="10"/>
  <c r="K85" i="10"/>
  <c r="K82" i="10"/>
  <c r="K81" i="10"/>
  <c r="K80" i="10"/>
  <c r="K79" i="10"/>
  <c r="K78" i="10"/>
  <c r="K77" i="10"/>
  <c r="K75" i="10"/>
  <c r="K74" i="10"/>
  <c r="K73" i="10"/>
  <c r="K72" i="10"/>
  <c r="K71" i="10"/>
  <c r="K70" i="10"/>
  <c r="K69" i="10"/>
  <c r="K60" i="10"/>
  <c r="K59" i="10"/>
  <c r="K58" i="10"/>
  <c r="K57" i="10"/>
  <c r="K56" i="10"/>
  <c r="K55" i="10"/>
  <c r="K54" i="10"/>
  <c r="K53" i="10"/>
  <c r="K51" i="10"/>
  <c r="K50" i="10"/>
  <c r="K49" i="10"/>
  <c r="K48" i="10"/>
  <c r="K47" i="10"/>
  <c r="K46" i="10"/>
  <c r="K44" i="10"/>
  <c r="K43" i="10"/>
  <c r="K41" i="10"/>
  <c r="K40" i="10"/>
  <c r="K39" i="10"/>
  <c r="K38" i="10"/>
  <c r="K37" i="10"/>
  <c r="K36" i="10"/>
  <c r="K35" i="10"/>
  <c r="K34" i="10"/>
  <c r="K33" i="10"/>
  <c r="K32" i="10"/>
  <c r="K31" i="10"/>
  <c r="X29" i="10"/>
  <c r="V29" i="10"/>
  <c r="R29" i="10"/>
  <c r="Q29" i="10"/>
  <c r="P29" i="10"/>
  <c r="O29" i="10"/>
  <c r="C29" i="10"/>
  <c r="I29" i="10"/>
  <c r="H29" i="10"/>
  <c r="Z29" i="10"/>
  <c r="Y29" i="10"/>
  <c r="U29" i="10"/>
  <c r="T29" i="10"/>
  <c r="S29" i="10"/>
  <c r="N29" i="10"/>
  <c r="M29" i="10"/>
  <c r="L29" i="10"/>
  <c r="K29" i="10"/>
  <c r="J29" i="10"/>
  <c r="G29" i="10"/>
  <c r="E29" i="10"/>
  <c r="D29" i="10"/>
  <c r="B29" i="10"/>
  <c r="K23" i="10"/>
  <c r="B23" i="10"/>
  <c r="K22" i="10"/>
  <c r="K21" i="10"/>
  <c r="K20" i="10"/>
  <c r="K19" i="10"/>
  <c r="B19" i="10"/>
  <c r="K18" i="10"/>
  <c r="B18" i="10"/>
  <c r="K17" i="10"/>
  <c r="I16" i="10"/>
  <c r="K16" i="10"/>
  <c r="B16" i="10"/>
  <c r="X14" i="10"/>
  <c r="V14" i="10"/>
  <c r="R14" i="10"/>
  <c r="Q14" i="10"/>
  <c r="P14" i="10"/>
  <c r="O14" i="10"/>
  <c r="C14" i="10"/>
  <c r="I14" i="10"/>
  <c r="H14" i="10"/>
  <c r="Z14" i="10"/>
  <c r="Y14" i="10"/>
  <c r="U14" i="10"/>
  <c r="T14" i="10"/>
  <c r="S14" i="10"/>
  <c r="N14" i="10"/>
  <c r="M14" i="10"/>
  <c r="L14" i="10"/>
  <c r="K14" i="10"/>
  <c r="J14" i="10"/>
  <c r="G14" i="10"/>
  <c r="E14" i="10"/>
  <c r="D14" i="10"/>
  <c r="F14" i="10"/>
  <c r="B14" i="10"/>
  <c r="X11" i="10"/>
  <c r="V11" i="10"/>
  <c r="R11" i="10"/>
  <c r="Q11" i="10"/>
  <c r="P11" i="10"/>
  <c r="O11" i="10"/>
  <c r="C11" i="10"/>
  <c r="I11" i="10"/>
  <c r="H11" i="10"/>
  <c r="T9" i="10"/>
  <c r="K9" i="10"/>
  <c r="G9" i="10"/>
  <c r="T7" i="10"/>
  <c r="K7" i="10"/>
  <c r="H5" i="10"/>
  <c r="Z5" i="10"/>
  <c r="Y5" i="10"/>
  <c r="W5" i="10"/>
  <c r="U5" i="10"/>
  <c r="T5" i="10"/>
  <c r="S5" i="10"/>
  <c r="N5" i="10"/>
  <c r="M5" i="10"/>
  <c r="L5" i="10"/>
  <c r="K5" i="10"/>
  <c r="J5" i="10"/>
  <c r="G5" i="10"/>
  <c r="E5" i="10"/>
  <c r="D5" i="10"/>
  <c r="F5" i="10"/>
  <c r="B5" i="10"/>
  <c r="Z143" i="3" l="1"/>
  <c r="AA143" i="3"/>
  <c r="N143" i="10" s="1"/>
  <c r="Z144" i="3"/>
  <c r="AA144" i="3"/>
  <c r="N144" i="10" s="1"/>
  <c r="Z145" i="3"/>
  <c r="AA145" i="3"/>
  <c r="N145" i="10" s="1"/>
  <c r="Z146" i="3"/>
  <c r="AA146" i="3"/>
  <c r="N146" i="10" s="1"/>
  <c r="Z147" i="3"/>
  <c r="AA147" i="3"/>
  <c r="N147" i="10" s="1"/>
  <c r="Z148" i="3"/>
  <c r="AA148" i="3"/>
  <c r="N148" i="10" s="1"/>
  <c r="Z149" i="3"/>
  <c r="AA149" i="3"/>
  <c r="N149" i="10" s="1"/>
  <c r="Z150" i="3"/>
  <c r="AA150" i="3"/>
  <c r="Z151" i="3"/>
  <c r="AA151" i="3"/>
  <c r="AA26" i="3"/>
  <c r="AA25" i="3"/>
  <c r="AY26" i="3"/>
  <c r="AY25" i="3"/>
  <c r="AO26" i="3"/>
  <c r="AO25" i="3"/>
  <c r="AM26" i="3"/>
  <c r="AM25" i="3"/>
  <c r="W26" i="3"/>
  <c r="W25" i="3"/>
  <c r="Q26" i="3"/>
  <c r="Q25" i="3"/>
  <c r="G26" i="3"/>
  <c r="G25" i="3"/>
  <c r="E26" i="3"/>
  <c r="E25" i="3"/>
  <c r="I26" i="3"/>
  <c r="I25" i="3"/>
  <c r="K26" i="3"/>
  <c r="K25" i="3"/>
  <c r="M26" i="3"/>
  <c r="M25" i="3"/>
  <c r="O26" i="3"/>
  <c r="O25" i="3"/>
  <c r="S26" i="3"/>
  <c r="S25" i="3"/>
  <c r="Y26" i="3"/>
  <c r="Y25" i="3"/>
  <c r="AC26" i="3"/>
  <c r="AC25" i="3"/>
  <c r="AE26" i="3"/>
  <c r="AE25" i="3"/>
  <c r="AG26" i="3"/>
  <c r="AG25" i="3"/>
  <c r="AI26" i="3"/>
  <c r="AI25" i="3"/>
  <c r="AK26" i="3"/>
  <c r="AK25" i="3"/>
  <c r="AQ26" i="3"/>
  <c r="AQ25" i="3"/>
  <c r="AW26" i="3"/>
  <c r="AW25" i="3"/>
  <c r="AU26" i="3"/>
  <c r="AU25" i="3"/>
  <c r="C26" i="3"/>
  <c r="C25" i="3"/>
  <c r="C17" i="3"/>
  <c r="B17" i="10" s="1"/>
  <c r="BA25" i="3" l="1"/>
  <c r="BA26" i="3"/>
  <c r="BA23" i="3"/>
  <c r="BB11" i="3" l="1"/>
  <c r="BB8" i="3"/>
  <c r="V21" i="3" l="1"/>
  <c r="W21" i="3"/>
  <c r="L21" i="10" s="1"/>
  <c r="X21" i="3"/>
  <c r="Y21" i="3"/>
  <c r="M21" i="10" s="1"/>
  <c r="Z21" i="3"/>
  <c r="AA21" i="3"/>
  <c r="N21" i="10" s="1"/>
  <c r="AB21" i="3"/>
  <c r="AC21" i="3"/>
  <c r="O21" i="10" s="1"/>
  <c r="AD21" i="3"/>
  <c r="AE21" i="3"/>
  <c r="P21" i="10" s="1"/>
  <c r="AF21" i="3"/>
  <c r="AG21" i="3"/>
  <c r="Q21" i="10" s="1"/>
  <c r="AH21" i="3"/>
  <c r="AI21" i="3"/>
  <c r="R21" i="10" s="1"/>
  <c r="AJ21" i="3"/>
  <c r="AK21" i="3"/>
  <c r="S21" i="10" s="1"/>
  <c r="AL21" i="3"/>
  <c r="AM21" i="3"/>
  <c r="T21" i="10" s="1"/>
  <c r="AN21" i="3"/>
  <c r="AO21" i="3"/>
  <c r="U21" i="10" s="1"/>
  <c r="AP21" i="3"/>
  <c r="AQ21" i="3"/>
  <c r="V21" i="10" s="1"/>
  <c r="AR21" i="3"/>
  <c r="AS21" i="3"/>
  <c r="AT21" i="3"/>
  <c r="AU21" i="3"/>
  <c r="X21" i="10" s="1"/>
  <c r="AV21" i="3"/>
  <c r="AW21" i="3"/>
  <c r="AX21" i="3"/>
  <c r="AY21" i="3"/>
  <c r="Z21" i="10" s="1"/>
  <c r="V22" i="3"/>
  <c r="W22" i="3"/>
  <c r="L22" i="10" s="1"/>
  <c r="X22" i="3"/>
  <c r="Y22" i="3"/>
  <c r="M22" i="10" s="1"/>
  <c r="Z22" i="3"/>
  <c r="AA22" i="3"/>
  <c r="N22" i="10" s="1"/>
  <c r="AB22" i="3"/>
  <c r="AC22" i="3"/>
  <c r="O22" i="10" s="1"/>
  <c r="AD22" i="3"/>
  <c r="AE22" i="3"/>
  <c r="P22" i="10" s="1"/>
  <c r="AF22" i="3"/>
  <c r="AG22" i="3"/>
  <c r="Q22" i="10" s="1"/>
  <c r="AH22" i="3"/>
  <c r="AI22" i="3"/>
  <c r="R22" i="10" s="1"/>
  <c r="AJ22" i="3"/>
  <c r="AK22" i="3"/>
  <c r="S22" i="10" s="1"/>
  <c r="AL22" i="3"/>
  <c r="AM22" i="3"/>
  <c r="T22" i="10" s="1"/>
  <c r="AN22" i="3"/>
  <c r="AO22" i="3"/>
  <c r="U22" i="10" s="1"/>
  <c r="AP22" i="3"/>
  <c r="AQ22" i="3"/>
  <c r="V22" i="10" s="1"/>
  <c r="AR22" i="3"/>
  <c r="AS22" i="3"/>
  <c r="AT22" i="3"/>
  <c r="AU22" i="3"/>
  <c r="X22" i="10" s="1"/>
  <c r="AV22" i="3"/>
  <c r="AW22" i="3"/>
  <c r="AX22" i="3"/>
  <c r="AY22" i="3"/>
  <c r="Z22" i="10" s="1"/>
  <c r="AY20" i="3"/>
  <c r="Z20" i="10" s="1"/>
  <c r="AX20" i="3"/>
  <c r="AW20" i="3"/>
  <c r="AV20" i="3"/>
  <c r="AU20" i="3"/>
  <c r="X20" i="10" s="1"/>
  <c r="AT20" i="3"/>
  <c r="AS20" i="3"/>
  <c r="AR20" i="3"/>
  <c r="AQ20" i="3"/>
  <c r="V20" i="10" s="1"/>
  <c r="AP20" i="3"/>
  <c r="AO20" i="3"/>
  <c r="U20" i="10" s="1"/>
  <c r="AN20" i="3"/>
  <c r="AM20" i="3"/>
  <c r="T20" i="10" s="1"/>
  <c r="AL20" i="3"/>
  <c r="AK20" i="3"/>
  <c r="S20" i="10" s="1"/>
  <c r="AJ20" i="3"/>
  <c r="AI20" i="3"/>
  <c r="R20" i="10" s="1"/>
  <c r="AH20" i="3"/>
  <c r="AG20" i="3"/>
  <c r="Q20" i="10" s="1"/>
  <c r="AF20" i="3"/>
  <c r="AE20" i="3"/>
  <c r="P20" i="10" s="1"/>
  <c r="AD20" i="3"/>
  <c r="AC20" i="3"/>
  <c r="O20" i="10" s="1"/>
  <c r="AB20" i="3"/>
  <c r="AA20" i="3"/>
  <c r="N20" i="10" s="1"/>
  <c r="Z20" i="3"/>
  <c r="Y20" i="3"/>
  <c r="M20" i="10" s="1"/>
  <c r="X20" i="3"/>
  <c r="W20" i="3"/>
  <c r="L20" i="10" s="1"/>
  <c r="V20" i="3"/>
  <c r="L21" i="3"/>
  <c r="M21" i="3"/>
  <c r="G21" i="10" s="1"/>
  <c r="N21" i="3"/>
  <c r="O21" i="3"/>
  <c r="I21" i="10" s="1"/>
  <c r="P21" i="3"/>
  <c r="Q21" i="3"/>
  <c r="H21" i="10" s="1"/>
  <c r="R21" i="3"/>
  <c r="S21" i="3"/>
  <c r="J21" i="10" s="1"/>
  <c r="T21" i="3"/>
  <c r="L22" i="3"/>
  <c r="M22" i="3"/>
  <c r="G22" i="10" s="1"/>
  <c r="N22" i="3"/>
  <c r="O22" i="3"/>
  <c r="I22" i="10" s="1"/>
  <c r="P22" i="3"/>
  <c r="Q22" i="3"/>
  <c r="H22" i="10" s="1"/>
  <c r="R22" i="3"/>
  <c r="S22" i="3"/>
  <c r="J22" i="10" s="1"/>
  <c r="T22" i="3"/>
  <c r="T20" i="3"/>
  <c r="S20" i="3"/>
  <c r="J20" i="10" s="1"/>
  <c r="R20" i="3"/>
  <c r="Q20" i="3"/>
  <c r="H20" i="10" s="1"/>
  <c r="P20" i="3"/>
  <c r="O20" i="3"/>
  <c r="I20" i="10" s="1"/>
  <c r="N20" i="3"/>
  <c r="M20" i="3"/>
  <c r="G20" i="10" s="1"/>
  <c r="L20" i="3"/>
  <c r="B21" i="3"/>
  <c r="C21" i="3"/>
  <c r="B21" i="10" s="1"/>
  <c r="D21" i="3"/>
  <c r="E21" i="3"/>
  <c r="C21" i="10" s="1"/>
  <c r="F21" i="3"/>
  <c r="G21" i="3"/>
  <c r="D21" i="10" s="1"/>
  <c r="H21" i="3"/>
  <c r="I21" i="3"/>
  <c r="E21" i="10" s="1"/>
  <c r="B22" i="3"/>
  <c r="C22" i="3"/>
  <c r="B22" i="10" s="1"/>
  <c r="D22" i="3"/>
  <c r="E22" i="3"/>
  <c r="C22" i="10" s="1"/>
  <c r="F22" i="3"/>
  <c r="G22" i="3"/>
  <c r="D22" i="10" s="1"/>
  <c r="H22" i="3"/>
  <c r="I22" i="3"/>
  <c r="E22" i="10" s="1"/>
  <c r="I20" i="3"/>
  <c r="E20" i="10" s="1"/>
  <c r="H20" i="3"/>
  <c r="G20" i="3"/>
  <c r="D20" i="10" s="1"/>
  <c r="F20" i="3"/>
  <c r="E20" i="3"/>
  <c r="C20" i="10" s="1"/>
  <c r="D20" i="3"/>
  <c r="C20" i="3"/>
  <c r="B20" i="10" s="1"/>
  <c r="B20" i="3"/>
  <c r="AB5" i="3"/>
  <c r="AC5" i="3"/>
  <c r="AD5" i="3"/>
  <c r="AE5" i="3"/>
  <c r="AF5" i="3"/>
  <c r="AG5" i="3"/>
  <c r="AH5" i="3"/>
  <c r="AI5" i="3"/>
  <c r="AB6" i="3"/>
  <c r="AC6" i="3"/>
  <c r="AD6" i="3"/>
  <c r="AE6" i="3"/>
  <c r="AF6" i="3"/>
  <c r="AG6" i="3"/>
  <c r="AH6" i="3"/>
  <c r="AI6" i="3"/>
  <c r="AB7" i="3"/>
  <c r="AC7" i="3"/>
  <c r="AD7" i="3"/>
  <c r="AE7" i="3"/>
  <c r="AF7" i="3"/>
  <c r="AG7" i="3"/>
  <c r="AH7" i="3"/>
  <c r="AI7" i="3"/>
  <c r="AB8" i="3"/>
  <c r="AC8" i="3"/>
  <c r="AD8" i="3"/>
  <c r="AE8" i="3"/>
  <c r="AF8" i="3"/>
  <c r="AG8" i="3"/>
  <c r="AH8" i="3"/>
  <c r="AI8" i="3"/>
  <c r="AB9" i="3"/>
  <c r="AC9" i="3"/>
  <c r="AD9" i="3"/>
  <c r="AE9" i="3"/>
  <c r="AF9" i="3"/>
  <c r="AG9" i="3"/>
  <c r="AH9" i="3"/>
  <c r="AI9" i="3"/>
  <c r="AB10" i="3"/>
  <c r="AC10" i="3"/>
  <c r="AD10" i="3"/>
  <c r="AE10" i="3"/>
  <c r="AF10" i="3"/>
  <c r="AG10" i="3"/>
  <c r="AH10" i="3"/>
  <c r="AI10" i="3"/>
  <c r="K209" i="3"/>
  <c r="J209" i="3"/>
  <c r="L206" i="3"/>
  <c r="M206" i="3"/>
  <c r="L159" i="3"/>
  <c r="M159" i="3"/>
  <c r="N159" i="3"/>
  <c r="O159" i="3"/>
  <c r="P159" i="3"/>
  <c r="Q159" i="3"/>
  <c r="R159" i="3"/>
  <c r="S159" i="3"/>
  <c r="T159" i="3"/>
  <c r="U159" i="3"/>
  <c r="V159" i="3"/>
  <c r="W159" i="3"/>
  <c r="X159" i="3"/>
  <c r="Y159" i="3"/>
  <c r="Z159" i="3"/>
  <c r="AA159" i="3"/>
  <c r="AB159" i="3"/>
  <c r="AC159" i="3"/>
  <c r="AD159" i="3"/>
  <c r="AE159" i="3"/>
  <c r="AF159" i="3"/>
  <c r="AG159" i="3"/>
  <c r="AH159" i="3"/>
  <c r="AI159" i="3"/>
  <c r="AJ159" i="3"/>
  <c r="AK159" i="3"/>
  <c r="AL159" i="3"/>
  <c r="AM159" i="3"/>
  <c r="AN159" i="3"/>
  <c r="AO159" i="3"/>
  <c r="AP159" i="3"/>
  <c r="AQ159" i="3"/>
  <c r="AR159" i="3"/>
  <c r="AS159" i="3"/>
  <c r="AT159" i="3"/>
  <c r="AU159" i="3"/>
  <c r="AV159" i="3"/>
  <c r="AW159" i="3"/>
  <c r="AX159" i="3"/>
  <c r="AY159" i="3"/>
  <c r="L160" i="3"/>
  <c r="M160" i="3"/>
  <c r="N160" i="3"/>
  <c r="O160" i="3"/>
  <c r="P160" i="3"/>
  <c r="Q160" i="3"/>
  <c r="R160" i="3"/>
  <c r="S160" i="3"/>
  <c r="T160" i="3"/>
  <c r="U160" i="3"/>
  <c r="V160" i="3"/>
  <c r="W160" i="3"/>
  <c r="X160" i="3"/>
  <c r="Y160" i="3"/>
  <c r="Z160" i="3"/>
  <c r="AA160" i="3"/>
  <c r="AB160" i="3"/>
  <c r="AC160" i="3"/>
  <c r="AD160" i="3"/>
  <c r="AE160" i="3"/>
  <c r="AF160" i="3"/>
  <c r="AG160" i="3"/>
  <c r="AH160" i="3"/>
  <c r="AI160" i="3"/>
  <c r="AJ160" i="3"/>
  <c r="AK160" i="3"/>
  <c r="AL160" i="3"/>
  <c r="AM160" i="3"/>
  <c r="AN160" i="3"/>
  <c r="AO160" i="3"/>
  <c r="AP160" i="3"/>
  <c r="AQ160" i="3"/>
  <c r="AR160" i="3"/>
  <c r="AS160" i="3"/>
  <c r="AT160" i="3"/>
  <c r="AU160" i="3"/>
  <c r="AV160" i="3"/>
  <c r="AW160" i="3"/>
  <c r="AX160" i="3"/>
  <c r="AY160" i="3"/>
  <c r="L161" i="3"/>
  <c r="M161" i="3"/>
  <c r="N161" i="3"/>
  <c r="O161" i="3"/>
  <c r="P161" i="3"/>
  <c r="Q161" i="3"/>
  <c r="R161" i="3"/>
  <c r="S161" i="3"/>
  <c r="T161" i="3"/>
  <c r="U161" i="3"/>
  <c r="V161" i="3"/>
  <c r="W161" i="3"/>
  <c r="X161" i="3"/>
  <c r="Y161" i="3"/>
  <c r="Z161" i="3"/>
  <c r="AA161" i="3"/>
  <c r="AB161" i="3"/>
  <c r="AC161" i="3"/>
  <c r="AD161" i="3"/>
  <c r="AE161" i="3"/>
  <c r="AF161" i="3"/>
  <c r="AG161" i="3"/>
  <c r="AH161" i="3"/>
  <c r="AI161" i="3"/>
  <c r="AJ161" i="3"/>
  <c r="AK161" i="3"/>
  <c r="AL161" i="3"/>
  <c r="AM161" i="3"/>
  <c r="AN161" i="3"/>
  <c r="AO161" i="3"/>
  <c r="AP161" i="3"/>
  <c r="AQ161" i="3"/>
  <c r="AR161" i="3"/>
  <c r="AS161" i="3"/>
  <c r="AT161" i="3"/>
  <c r="AU161" i="3"/>
  <c r="AV161" i="3"/>
  <c r="AW161" i="3"/>
  <c r="AX161" i="3"/>
  <c r="AY161" i="3"/>
  <c r="M158" i="3"/>
  <c r="N158" i="3"/>
  <c r="O158" i="3"/>
  <c r="P158" i="3"/>
  <c r="Q158" i="3"/>
  <c r="R158" i="3"/>
  <c r="S158" i="3"/>
  <c r="T158" i="3"/>
  <c r="U158" i="3"/>
  <c r="V158" i="3"/>
  <c r="W158" i="3"/>
  <c r="X158" i="3"/>
  <c r="Y158" i="3"/>
  <c r="Z158" i="3"/>
  <c r="AA158" i="3"/>
  <c r="AB158" i="3"/>
  <c r="AC158" i="3"/>
  <c r="AD158" i="3"/>
  <c r="AE158" i="3"/>
  <c r="AF158" i="3"/>
  <c r="AG158" i="3"/>
  <c r="AH158" i="3"/>
  <c r="AI158" i="3"/>
  <c r="AJ158" i="3"/>
  <c r="AK158" i="3"/>
  <c r="AL158" i="3"/>
  <c r="AM158" i="3"/>
  <c r="AN158" i="3"/>
  <c r="AO158" i="3"/>
  <c r="AP158" i="3"/>
  <c r="AQ158" i="3"/>
  <c r="AR158" i="3"/>
  <c r="AS158" i="3"/>
  <c r="AT158" i="3"/>
  <c r="AU158" i="3"/>
  <c r="AV158" i="3"/>
  <c r="AW158" i="3"/>
  <c r="AX158" i="3"/>
  <c r="AY158" i="3"/>
  <c r="L158" i="3"/>
  <c r="B159" i="3"/>
  <c r="C159" i="3"/>
  <c r="D159" i="3"/>
  <c r="E159" i="3"/>
  <c r="F159" i="3"/>
  <c r="G159" i="3"/>
  <c r="H159" i="3"/>
  <c r="I159" i="3"/>
  <c r="B160" i="3"/>
  <c r="C160" i="3"/>
  <c r="D160" i="3"/>
  <c r="E160" i="3"/>
  <c r="F160" i="3"/>
  <c r="G160" i="3"/>
  <c r="H160" i="3"/>
  <c r="I160" i="3"/>
  <c r="B161" i="3"/>
  <c r="C161" i="3"/>
  <c r="D161" i="3"/>
  <c r="E161" i="3"/>
  <c r="F161" i="3"/>
  <c r="G161" i="3"/>
  <c r="H161" i="3"/>
  <c r="I161" i="3"/>
  <c r="C158" i="3"/>
  <c r="D158" i="3"/>
  <c r="E158" i="3"/>
  <c r="F158" i="3"/>
  <c r="G158" i="3"/>
  <c r="H158" i="3"/>
  <c r="I158" i="3"/>
  <c r="B158" i="3"/>
  <c r="L134" i="3"/>
  <c r="M134" i="3"/>
  <c r="G134" i="10" s="1"/>
  <c r="N134" i="3"/>
  <c r="O134" i="3"/>
  <c r="I134" i="10" s="1"/>
  <c r="P134" i="3"/>
  <c r="Q134" i="3"/>
  <c r="H134" i="10" s="1"/>
  <c r="R134" i="3"/>
  <c r="S134" i="3"/>
  <c r="J134" i="10" s="1"/>
  <c r="T134" i="3"/>
  <c r="U134" i="3"/>
  <c r="K134" i="10" s="1"/>
  <c r="V134" i="3"/>
  <c r="W134" i="3"/>
  <c r="L134" i="10" s="1"/>
  <c r="X134" i="3"/>
  <c r="Y134" i="3"/>
  <c r="M134" i="10" s="1"/>
  <c r="Z134" i="3"/>
  <c r="AA134" i="3"/>
  <c r="N134" i="10" s="1"/>
  <c r="AB134" i="3"/>
  <c r="AC134" i="3"/>
  <c r="O134" i="10" s="1"/>
  <c r="AD134" i="3"/>
  <c r="AE134" i="3"/>
  <c r="P134" i="10" s="1"/>
  <c r="AF134" i="3"/>
  <c r="AG134" i="3"/>
  <c r="Q134" i="10" s="1"/>
  <c r="AH134" i="3"/>
  <c r="AI134" i="3"/>
  <c r="R134" i="10" s="1"/>
  <c r="AJ134" i="3"/>
  <c r="AK134" i="3"/>
  <c r="S134" i="10" s="1"/>
  <c r="AL134" i="3"/>
  <c r="AM134" i="3"/>
  <c r="T134" i="10" s="1"/>
  <c r="AN134" i="3"/>
  <c r="AO134" i="3"/>
  <c r="U134" i="10" s="1"/>
  <c r="AP134" i="3"/>
  <c r="AQ134" i="3"/>
  <c r="V134" i="10" s="1"/>
  <c r="AR134" i="3"/>
  <c r="AS134" i="3"/>
  <c r="AT134" i="3"/>
  <c r="AU134" i="3"/>
  <c r="X134" i="10" s="1"/>
  <c r="AV134" i="3"/>
  <c r="AW134" i="3"/>
  <c r="AX134" i="3"/>
  <c r="AY134" i="3"/>
  <c r="Z134" i="10" s="1"/>
  <c r="L135" i="3"/>
  <c r="M135" i="3"/>
  <c r="G135" i="10" s="1"/>
  <c r="N135" i="3"/>
  <c r="O135" i="3"/>
  <c r="I135" i="10" s="1"/>
  <c r="P135" i="3"/>
  <c r="Q135" i="3"/>
  <c r="H135" i="10" s="1"/>
  <c r="R135" i="3"/>
  <c r="S135" i="3"/>
  <c r="J135" i="10" s="1"/>
  <c r="T135" i="3"/>
  <c r="U135" i="3"/>
  <c r="K135" i="10" s="1"/>
  <c r="V135" i="3"/>
  <c r="W135" i="3"/>
  <c r="L135" i="10" s="1"/>
  <c r="X135" i="3"/>
  <c r="Y135" i="3"/>
  <c r="M135" i="10" s="1"/>
  <c r="Z135" i="3"/>
  <c r="AA135" i="3"/>
  <c r="N135" i="10" s="1"/>
  <c r="AB135" i="3"/>
  <c r="AC135" i="3"/>
  <c r="O135" i="10" s="1"/>
  <c r="AD135" i="3"/>
  <c r="AE135" i="3"/>
  <c r="P135" i="10" s="1"/>
  <c r="AF135" i="3"/>
  <c r="AG135" i="3"/>
  <c r="Q135" i="10" s="1"/>
  <c r="AH135" i="3"/>
  <c r="AI135" i="3"/>
  <c r="R135" i="10" s="1"/>
  <c r="AJ135" i="3"/>
  <c r="AK135" i="3"/>
  <c r="S135" i="10" s="1"/>
  <c r="AL135" i="3"/>
  <c r="AM135" i="3"/>
  <c r="T135" i="10" s="1"/>
  <c r="AN135" i="3"/>
  <c r="AO135" i="3"/>
  <c r="U135" i="10" s="1"/>
  <c r="AP135" i="3"/>
  <c r="AQ135" i="3"/>
  <c r="V135" i="10" s="1"/>
  <c r="AR135" i="3"/>
  <c r="AS135" i="3"/>
  <c r="AT135" i="3"/>
  <c r="AU135" i="3"/>
  <c r="X135" i="10" s="1"/>
  <c r="AV135" i="3"/>
  <c r="AW135" i="3"/>
  <c r="AX135" i="3"/>
  <c r="AY135" i="3"/>
  <c r="Z135" i="10" s="1"/>
  <c r="L136" i="3"/>
  <c r="M136" i="3"/>
  <c r="G136" i="10" s="1"/>
  <c r="N136" i="3"/>
  <c r="O136" i="3"/>
  <c r="I136" i="10" s="1"/>
  <c r="P136" i="3"/>
  <c r="Q136" i="3"/>
  <c r="H136" i="10" s="1"/>
  <c r="R136" i="3"/>
  <c r="S136" i="3"/>
  <c r="J136" i="10" s="1"/>
  <c r="T136" i="3"/>
  <c r="U136" i="3"/>
  <c r="K136" i="10" s="1"/>
  <c r="V136" i="3"/>
  <c r="W136" i="3"/>
  <c r="L136" i="10" s="1"/>
  <c r="X136" i="3"/>
  <c r="Y136" i="3"/>
  <c r="M136" i="10" s="1"/>
  <c r="Z136" i="3"/>
  <c r="AA136" i="3"/>
  <c r="N136" i="10" s="1"/>
  <c r="AB136" i="3"/>
  <c r="AC136" i="3"/>
  <c r="O136" i="10" s="1"/>
  <c r="AD136" i="3"/>
  <c r="AE136" i="3"/>
  <c r="P136" i="10" s="1"/>
  <c r="AF136" i="3"/>
  <c r="AG136" i="3"/>
  <c r="Q136" i="10" s="1"/>
  <c r="AH136" i="3"/>
  <c r="AI136" i="3"/>
  <c r="R136" i="10" s="1"/>
  <c r="AJ136" i="3"/>
  <c r="AK136" i="3"/>
  <c r="S136" i="10" s="1"/>
  <c r="AL136" i="3"/>
  <c r="AM136" i="3"/>
  <c r="T136" i="10" s="1"/>
  <c r="AN136" i="3"/>
  <c r="AO136" i="3"/>
  <c r="U136" i="10" s="1"/>
  <c r="AP136" i="3"/>
  <c r="AQ136" i="3"/>
  <c r="V136" i="10" s="1"/>
  <c r="AR136" i="3"/>
  <c r="AS136" i="3"/>
  <c r="AT136" i="3"/>
  <c r="AU136" i="3"/>
  <c r="X136" i="10" s="1"/>
  <c r="AV136" i="3"/>
  <c r="AW136" i="3"/>
  <c r="AX136" i="3"/>
  <c r="AY136" i="3"/>
  <c r="Z136" i="10" s="1"/>
  <c r="L137" i="3"/>
  <c r="M137" i="3"/>
  <c r="G137" i="10" s="1"/>
  <c r="N137" i="3"/>
  <c r="O137" i="3"/>
  <c r="I137" i="10" s="1"/>
  <c r="P137" i="3"/>
  <c r="Q137" i="3"/>
  <c r="H137" i="10" s="1"/>
  <c r="R137" i="3"/>
  <c r="S137" i="3"/>
  <c r="J137" i="10" s="1"/>
  <c r="T137" i="3"/>
  <c r="U137" i="3"/>
  <c r="K137" i="10" s="1"/>
  <c r="V137" i="3"/>
  <c r="W137" i="3"/>
  <c r="L137" i="10" s="1"/>
  <c r="X137" i="3"/>
  <c r="Y137" i="3"/>
  <c r="M137" i="10" s="1"/>
  <c r="Z137" i="3"/>
  <c r="AA137" i="3"/>
  <c r="N137" i="10" s="1"/>
  <c r="AB137" i="3"/>
  <c r="AC137" i="3"/>
  <c r="O137" i="10" s="1"/>
  <c r="AD137" i="3"/>
  <c r="AE137" i="3"/>
  <c r="P137" i="10" s="1"/>
  <c r="AF137" i="3"/>
  <c r="AG137" i="3"/>
  <c r="Q137" i="10" s="1"/>
  <c r="AH137" i="3"/>
  <c r="AI137" i="3"/>
  <c r="R137" i="10" s="1"/>
  <c r="AJ137" i="3"/>
  <c r="AK137" i="3"/>
  <c r="S137" i="10" s="1"/>
  <c r="AL137" i="3"/>
  <c r="AM137" i="3"/>
  <c r="T137" i="10" s="1"/>
  <c r="AN137" i="3"/>
  <c r="AO137" i="3"/>
  <c r="U137" i="10" s="1"/>
  <c r="AP137" i="3"/>
  <c r="AQ137" i="3"/>
  <c r="V137" i="10" s="1"/>
  <c r="AR137" i="3"/>
  <c r="AS137" i="3"/>
  <c r="AT137" i="3"/>
  <c r="AU137" i="3"/>
  <c r="X137" i="10" s="1"/>
  <c r="AV137" i="3"/>
  <c r="AW137" i="3"/>
  <c r="AX137" i="3"/>
  <c r="AY137" i="3"/>
  <c r="Z137" i="10" s="1"/>
  <c r="M133" i="3"/>
  <c r="N133" i="3"/>
  <c r="O133" i="3"/>
  <c r="P133" i="3"/>
  <c r="Q133" i="3"/>
  <c r="R133" i="3"/>
  <c r="S133" i="3"/>
  <c r="T133" i="3"/>
  <c r="U133" i="3"/>
  <c r="K133" i="10" s="1"/>
  <c r="V133" i="3"/>
  <c r="W133" i="3"/>
  <c r="X133" i="3"/>
  <c r="Y133" i="3"/>
  <c r="Z133" i="3"/>
  <c r="AA133" i="3"/>
  <c r="AB133" i="3"/>
  <c r="AC133" i="3"/>
  <c r="AD133" i="3"/>
  <c r="AE133" i="3"/>
  <c r="AF133" i="3"/>
  <c r="AG133" i="3"/>
  <c r="AH133" i="3"/>
  <c r="AI133" i="3"/>
  <c r="AJ133" i="3"/>
  <c r="AK133" i="3"/>
  <c r="AL133" i="3"/>
  <c r="AM133" i="3"/>
  <c r="AN133" i="3"/>
  <c r="AO133" i="3"/>
  <c r="AP133" i="3"/>
  <c r="AQ133" i="3"/>
  <c r="AR133" i="3"/>
  <c r="AS133" i="3"/>
  <c r="AT133" i="3"/>
  <c r="AU133" i="3"/>
  <c r="AV133" i="3"/>
  <c r="AW133" i="3"/>
  <c r="AX133" i="3"/>
  <c r="AY133" i="3"/>
  <c r="L133" i="3"/>
  <c r="B134" i="3"/>
  <c r="C134" i="3"/>
  <c r="B134" i="10" s="1"/>
  <c r="D134" i="3"/>
  <c r="E134" i="3"/>
  <c r="C134" i="10" s="1"/>
  <c r="F134" i="3"/>
  <c r="G134" i="3"/>
  <c r="D134" i="10" s="1"/>
  <c r="H134" i="3"/>
  <c r="I134" i="3"/>
  <c r="E134" i="10" s="1"/>
  <c r="B135" i="3"/>
  <c r="C135" i="3"/>
  <c r="B135" i="10" s="1"/>
  <c r="D135" i="3"/>
  <c r="E135" i="3"/>
  <c r="C135" i="10" s="1"/>
  <c r="F135" i="3"/>
  <c r="G135" i="3"/>
  <c r="D135" i="10" s="1"/>
  <c r="H135" i="3"/>
  <c r="I135" i="3"/>
  <c r="E135" i="10" s="1"/>
  <c r="B136" i="3"/>
  <c r="C136" i="3"/>
  <c r="B136" i="10" s="1"/>
  <c r="D136" i="3"/>
  <c r="E136" i="3"/>
  <c r="C136" i="10" s="1"/>
  <c r="F136" i="3"/>
  <c r="G136" i="3"/>
  <c r="D136" i="10" s="1"/>
  <c r="H136" i="3"/>
  <c r="I136" i="3"/>
  <c r="E136" i="10" s="1"/>
  <c r="B137" i="3"/>
  <c r="C137" i="3"/>
  <c r="B137" i="10" s="1"/>
  <c r="D137" i="3"/>
  <c r="E137" i="3"/>
  <c r="C137" i="10" s="1"/>
  <c r="F137" i="3"/>
  <c r="G137" i="3"/>
  <c r="D137" i="10" s="1"/>
  <c r="H137" i="3"/>
  <c r="I137" i="3"/>
  <c r="E137" i="10" s="1"/>
  <c r="E133" i="3"/>
  <c r="F133" i="3"/>
  <c r="G133" i="3"/>
  <c r="H133" i="3"/>
  <c r="I133" i="3"/>
  <c r="D133" i="3"/>
  <c r="C133" i="3"/>
  <c r="B133" i="3"/>
  <c r="X9" i="3"/>
  <c r="Y9" i="3"/>
  <c r="M9" i="10" s="1"/>
  <c r="AV58" i="3"/>
  <c r="AW58" i="3"/>
  <c r="AV59" i="3"/>
  <c r="AW59" i="3"/>
  <c r="AV60" i="3"/>
  <c r="AW60" i="3"/>
  <c r="AV68" i="3"/>
  <c r="AW68" i="3"/>
  <c r="AV69" i="3"/>
  <c r="AW69" i="3"/>
  <c r="AV70" i="3"/>
  <c r="AW70" i="3"/>
  <c r="AV71" i="3"/>
  <c r="AW71" i="3"/>
  <c r="AV72" i="3"/>
  <c r="AW72" i="3"/>
  <c r="AV73" i="3"/>
  <c r="AW73" i="3"/>
  <c r="AV74" i="3"/>
  <c r="AW74" i="3"/>
  <c r="AV75" i="3"/>
  <c r="AW75" i="3"/>
  <c r="AF199" i="3"/>
  <c r="AG199" i="3"/>
  <c r="AF200" i="3"/>
  <c r="AG200" i="3"/>
  <c r="AF201" i="3"/>
  <c r="AG201" i="3"/>
  <c r="AF202" i="3"/>
  <c r="AG202" i="3"/>
  <c r="AF203" i="3"/>
  <c r="AG203" i="3"/>
  <c r="AF204" i="3"/>
  <c r="AG204" i="3"/>
  <c r="AG74" i="3"/>
  <c r="Q74" i="10" s="1"/>
  <c r="AF74" i="3"/>
  <c r="AW101" i="3"/>
  <c r="AV101" i="3"/>
  <c r="X86" i="3"/>
  <c r="Y86" i="3"/>
  <c r="X87" i="3"/>
  <c r="Y87" i="3"/>
  <c r="M87" i="10" s="1"/>
  <c r="AU41" i="3"/>
  <c r="AV41" i="3"/>
  <c r="AW41" i="3"/>
  <c r="AX41" i="3"/>
  <c r="AY41" i="3"/>
  <c r="AT41" i="3"/>
  <c r="W41" i="3"/>
  <c r="X41" i="3"/>
  <c r="Y41" i="3"/>
  <c r="Z41" i="3"/>
  <c r="AA41" i="3"/>
  <c r="AB41" i="3"/>
  <c r="AC41" i="3"/>
  <c r="AD41" i="3"/>
  <c r="AE41" i="3"/>
  <c r="AF41" i="3"/>
  <c r="AG41" i="3"/>
  <c r="AH41" i="3"/>
  <c r="AI41" i="3"/>
  <c r="AJ41" i="3"/>
  <c r="AK41" i="3"/>
  <c r="AL41" i="3"/>
  <c r="AM41" i="3"/>
  <c r="AN41" i="3"/>
  <c r="AO41" i="3"/>
  <c r="AP41" i="3"/>
  <c r="AQ41" i="3"/>
  <c r="V41" i="3"/>
  <c r="C41" i="3"/>
  <c r="D41" i="3"/>
  <c r="E41" i="3"/>
  <c r="F41" i="3"/>
  <c r="G41" i="3"/>
  <c r="H41" i="3"/>
  <c r="I41" i="3"/>
  <c r="J41" i="3"/>
  <c r="K41" i="3"/>
  <c r="L41" i="3"/>
  <c r="M41" i="3"/>
  <c r="N41" i="3"/>
  <c r="O41" i="3"/>
  <c r="P41" i="3"/>
  <c r="Q41" i="3"/>
  <c r="R41" i="3"/>
  <c r="S41" i="3"/>
  <c r="T41" i="3"/>
  <c r="B41" i="3"/>
  <c r="Y72" i="10" l="1"/>
  <c r="Y68" i="10"/>
  <c r="Y137" i="10"/>
  <c r="Y136" i="10"/>
  <c r="Y135" i="10"/>
  <c r="Y134" i="10"/>
  <c r="Y20" i="10"/>
  <c r="Y75" i="10"/>
  <c r="Y74" i="10"/>
  <c r="Y70" i="10"/>
  <c r="Y59" i="10"/>
  <c r="Y21" i="10"/>
  <c r="Y71" i="10"/>
  <c r="Y60" i="10"/>
  <c r="Y73" i="10"/>
  <c r="Y69" i="10"/>
  <c r="Y58" i="10"/>
  <c r="Y22" i="10"/>
  <c r="AJ11" i="3"/>
  <c r="AK11" i="3"/>
  <c r="AL11" i="3"/>
  <c r="AM11" i="3"/>
  <c r="AN11" i="3"/>
  <c r="AO11" i="3"/>
  <c r="AJ12" i="3"/>
  <c r="AK12" i="3"/>
  <c r="AL12" i="3"/>
  <c r="AM12" i="3"/>
  <c r="AN12" i="3"/>
  <c r="AO12" i="3"/>
  <c r="AJ13" i="3"/>
  <c r="AK13" i="3"/>
  <c r="AL13" i="3"/>
  <c r="AM13" i="3"/>
  <c r="AN13" i="3"/>
  <c r="AO13" i="3"/>
  <c r="R11" i="3"/>
  <c r="S11" i="3"/>
  <c r="T11" i="3"/>
  <c r="U11" i="3"/>
  <c r="V11" i="3"/>
  <c r="W11" i="3"/>
  <c r="X11" i="3"/>
  <c r="Y11" i="3"/>
  <c r="Z11" i="3"/>
  <c r="AA11" i="3"/>
  <c r="R12" i="3"/>
  <c r="S12" i="3"/>
  <c r="T12" i="3"/>
  <c r="U12" i="3"/>
  <c r="V12" i="3"/>
  <c r="W12" i="3"/>
  <c r="X12" i="3"/>
  <c r="Y12" i="3"/>
  <c r="Z12" i="3"/>
  <c r="AA12" i="3"/>
  <c r="R13" i="3"/>
  <c r="S13" i="3"/>
  <c r="T13" i="3"/>
  <c r="U13" i="3"/>
  <c r="V13" i="3"/>
  <c r="W13" i="3"/>
  <c r="X13" i="3"/>
  <c r="Y13" i="3"/>
  <c r="Z13" i="3"/>
  <c r="AA13" i="3"/>
  <c r="N5" i="3"/>
  <c r="O5" i="3"/>
  <c r="N6" i="3"/>
  <c r="O6" i="3"/>
  <c r="N7" i="3"/>
  <c r="O7" i="3"/>
  <c r="N8" i="3"/>
  <c r="O8" i="3"/>
  <c r="N9" i="3"/>
  <c r="O9" i="3"/>
  <c r="N10" i="3"/>
  <c r="O10" i="3"/>
  <c r="F11" i="3"/>
  <c r="G11" i="3"/>
  <c r="H11" i="3"/>
  <c r="I11" i="3"/>
  <c r="J11" i="3"/>
  <c r="K11" i="3"/>
  <c r="L11" i="3"/>
  <c r="M11" i="3"/>
  <c r="F12" i="3"/>
  <c r="G12" i="3"/>
  <c r="H12" i="3"/>
  <c r="I12" i="3"/>
  <c r="J12" i="3"/>
  <c r="K12" i="3"/>
  <c r="L12" i="3"/>
  <c r="M12" i="3"/>
  <c r="F13" i="3"/>
  <c r="G13" i="3"/>
  <c r="H13" i="3"/>
  <c r="I13" i="3"/>
  <c r="J13" i="3"/>
  <c r="K13" i="3"/>
  <c r="L13" i="3"/>
  <c r="M13" i="3"/>
  <c r="B11" i="3"/>
  <c r="C11" i="3"/>
  <c r="B12" i="3"/>
  <c r="C12" i="3"/>
  <c r="B13" i="3"/>
  <c r="C13" i="3"/>
  <c r="B15" i="3"/>
  <c r="C15" i="3"/>
  <c r="D15" i="3"/>
  <c r="E15" i="3"/>
  <c r="F15" i="3"/>
  <c r="G15" i="3"/>
  <c r="H15" i="3"/>
  <c r="I15" i="3"/>
  <c r="J15" i="3"/>
  <c r="K15" i="3"/>
  <c r="L15" i="3"/>
  <c r="M15" i="3"/>
  <c r="N15" i="3"/>
  <c r="O15" i="3"/>
  <c r="P15" i="3"/>
  <c r="Q15" i="3"/>
  <c r="R15" i="3"/>
  <c r="S15" i="3"/>
  <c r="T15" i="3"/>
  <c r="U15" i="3"/>
  <c r="V15" i="3"/>
  <c r="W15" i="3"/>
  <c r="X15" i="3"/>
  <c r="Y15" i="3"/>
  <c r="Z15" i="3"/>
  <c r="AA15" i="3"/>
  <c r="AB15" i="3"/>
  <c r="AC15" i="3"/>
  <c r="AD15" i="3"/>
  <c r="AE15" i="3"/>
  <c r="AF15" i="3"/>
  <c r="AG15" i="3"/>
  <c r="AH15" i="3"/>
  <c r="AI15" i="3"/>
  <c r="AJ15" i="3"/>
  <c r="AK15" i="3"/>
  <c r="AL15" i="3"/>
  <c r="AM15" i="3"/>
  <c r="AN15" i="3"/>
  <c r="AO15" i="3"/>
  <c r="AP15" i="3"/>
  <c r="AQ15" i="3"/>
  <c r="AT15" i="3"/>
  <c r="AU15" i="3"/>
  <c r="AV15" i="3"/>
  <c r="AW15" i="3"/>
  <c r="AX15" i="3"/>
  <c r="AY15" i="3"/>
  <c r="AP5" i="3"/>
  <c r="AQ5" i="3"/>
  <c r="AP6" i="3"/>
  <c r="AQ6" i="3"/>
  <c r="AP7" i="3"/>
  <c r="AQ7" i="3"/>
  <c r="AP8" i="3"/>
  <c r="AQ8" i="3"/>
  <c r="AP9" i="3"/>
  <c r="AQ9" i="3"/>
  <c r="F10" i="3"/>
  <c r="G10" i="3"/>
  <c r="H10" i="3"/>
  <c r="I10" i="3"/>
  <c r="J10" i="3"/>
  <c r="K10" i="3"/>
  <c r="L10" i="3"/>
  <c r="M10" i="3"/>
  <c r="P10" i="3"/>
  <c r="Q10" i="3"/>
  <c r="R10" i="3"/>
  <c r="S10" i="3"/>
  <c r="T10" i="3"/>
  <c r="U10" i="3"/>
  <c r="V10" i="3"/>
  <c r="W10" i="3"/>
  <c r="X10" i="3"/>
  <c r="Y10" i="3"/>
  <c r="Z10" i="3"/>
  <c r="AA10" i="3"/>
  <c r="AJ10" i="3"/>
  <c r="AK10" i="3"/>
  <c r="AL10" i="3"/>
  <c r="AM10" i="3"/>
  <c r="AN10" i="3"/>
  <c r="AO10" i="3"/>
  <c r="AP10" i="3"/>
  <c r="AQ10" i="3"/>
  <c r="AR10" i="3"/>
  <c r="AS10" i="3"/>
  <c r="AT10" i="3"/>
  <c r="AU10" i="3"/>
  <c r="AV10" i="3"/>
  <c r="AW10" i="3"/>
  <c r="AX10" i="3"/>
  <c r="B10" i="3"/>
  <c r="C10" i="3"/>
  <c r="D5" i="3"/>
  <c r="E5" i="3"/>
  <c r="D6" i="3"/>
  <c r="E6" i="3"/>
  <c r="D7" i="3"/>
  <c r="E7" i="3"/>
  <c r="D8" i="3"/>
  <c r="E8" i="3"/>
  <c r="D9" i="3"/>
  <c r="E9" i="3"/>
  <c r="D10" i="3"/>
  <c r="E10" i="3"/>
  <c r="B4" i="3"/>
  <c r="C4" i="3"/>
  <c r="D4" i="3"/>
  <c r="E4" i="3"/>
  <c r="F4" i="3"/>
  <c r="G4" i="3"/>
  <c r="H4" i="3"/>
  <c r="I4" i="3"/>
  <c r="J4" i="3"/>
  <c r="K4" i="3"/>
  <c r="N4" i="3"/>
  <c r="O4" i="3"/>
  <c r="P4" i="3"/>
  <c r="Q4" i="3"/>
  <c r="T4" i="3"/>
  <c r="U4" i="3"/>
  <c r="V4" i="3"/>
  <c r="W4" i="3"/>
  <c r="X4" i="3"/>
  <c r="Y4" i="3"/>
  <c r="Z4" i="3"/>
  <c r="AA4" i="3"/>
  <c r="AB4" i="3"/>
  <c r="AC4" i="3"/>
  <c r="AD4" i="3"/>
  <c r="AE4" i="3"/>
  <c r="AF4" i="3"/>
  <c r="AG4" i="3"/>
  <c r="AH4" i="3"/>
  <c r="AI4" i="3"/>
  <c r="AJ4" i="3"/>
  <c r="AK4" i="3"/>
  <c r="AL4" i="3"/>
  <c r="AM4" i="3"/>
  <c r="AN4" i="3"/>
  <c r="AO4" i="3"/>
  <c r="AP4" i="3"/>
  <c r="AQ4" i="3"/>
  <c r="AR4" i="3"/>
  <c r="AS4" i="3"/>
  <c r="AV4" i="3"/>
  <c r="AW4" i="3"/>
  <c r="AX4" i="3"/>
  <c r="AY4" i="3"/>
  <c r="AT4" i="3"/>
  <c r="AU4" i="3"/>
  <c r="AT5" i="3"/>
  <c r="AU5" i="3"/>
  <c r="AT6" i="3"/>
  <c r="AU6" i="3"/>
  <c r="AT7" i="3"/>
  <c r="AU7" i="3"/>
  <c r="AT8" i="3"/>
  <c r="AU8" i="3"/>
  <c r="AT9" i="3"/>
  <c r="AU9" i="3"/>
  <c r="AV11" i="3"/>
  <c r="AW11" i="3"/>
  <c r="AX11" i="3"/>
  <c r="AY11" i="3"/>
  <c r="AV12" i="3"/>
  <c r="AW12" i="3"/>
  <c r="AX12" i="3"/>
  <c r="AY12" i="3"/>
  <c r="AV13" i="3"/>
  <c r="AW13" i="3"/>
  <c r="AX13" i="3"/>
  <c r="AY13" i="3"/>
  <c r="AY10" i="3"/>
  <c r="AV9" i="3"/>
  <c r="AW9" i="3"/>
  <c r="AS8" i="3"/>
  <c r="AR7" i="3"/>
  <c r="AS7" i="3"/>
  <c r="AR8" i="3"/>
  <c r="AR9" i="3"/>
  <c r="AS9" i="3"/>
  <c r="AR11" i="3"/>
  <c r="AS11" i="3"/>
  <c r="AR12" i="3"/>
  <c r="AS12" i="3"/>
  <c r="AS13" i="3"/>
  <c r="AR13" i="3"/>
  <c r="AR15" i="3"/>
  <c r="AS15" i="3"/>
  <c r="AR16" i="3"/>
  <c r="AS16" i="3"/>
  <c r="AR17" i="3"/>
  <c r="AS17" i="3"/>
  <c r="AR18" i="3"/>
  <c r="AS18" i="3"/>
  <c r="AR19" i="3"/>
  <c r="AS19" i="3"/>
  <c r="AR23" i="3"/>
  <c r="AS23" i="3"/>
  <c r="F24" i="3"/>
  <c r="G24" i="3"/>
  <c r="H24" i="3"/>
  <c r="I24" i="3"/>
  <c r="J24" i="3"/>
  <c r="K24" i="3"/>
  <c r="L24" i="3"/>
  <c r="M24" i="3"/>
  <c r="N24" i="3"/>
  <c r="O24" i="3"/>
  <c r="P24" i="3"/>
  <c r="Q24" i="3"/>
  <c r="R24" i="3"/>
  <c r="S24" i="3"/>
  <c r="T24" i="3"/>
  <c r="U24" i="3"/>
  <c r="V24" i="3"/>
  <c r="W24" i="3"/>
  <c r="X24" i="3"/>
  <c r="Y24" i="3"/>
  <c r="Z24" i="3"/>
  <c r="AA24" i="3"/>
  <c r="AB24" i="3"/>
  <c r="AC24" i="3"/>
  <c r="AD24" i="3"/>
  <c r="AE24" i="3"/>
  <c r="AF24" i="3"/>
  <c r="AG24" i="3"/>
  <c r="AH24" i="3"/>
  <c r="AI24" i="3"/>
  <c r="AJ24" i="3"/>
  <c r="AK24" i="3"/>
  <c r="AL24" i="3"/>
  <c r="AM24" i="3"/>
  <c r="AN24" i="3"/>
  <c r="AO24" i="3"/>
  <c r="AP24" i="3"/>
  <c r="AQ24" i="3"/>
  <c r="AR24" i="3"/>
  <c r="AS24" i="3"/>
  <c r="AT24" i="3"/>
  <c r="AU24" i="3"/>
  <c r="AV24" i="3"/>
  <c r="AW24" i="3"/>
  <c r="AX24" i="3"/>
  <c r="AY24" i="3"/>
  <c r="E24" i="3"/>
  <c r="D24" i="3"/>
  <c r="C24" i="3"/>
  <c r="B24" i="3"/>
  <c r="B250" i="3"/>
  <c r="C250" i="3"/>
  <c r="D250" i="3"/>
  <c r="E250" i="3"/>
  <c r="F250" i="3"/>
  <c r="G250" i="3"/>
  <c r="H250" i="3"/>
  <c r="I250" i="3"/>
  <c r="B251" i="3"/>
  <c r="C251" i="3"/>
  <c r="D251" i="3"/>
  <c r="E251" i="3"/>
  <c r="F251" i="3"/>
  <c r="G251" i="3"/>
  <c r="H251" i="3"/>
  <c r="I251" i="3"/>
  <c r="J251" i="3"/>
  <c r="K251" i="3"/>
  <c r="L250" i="3"/>
  <c r="M250" i="3"/>
  <c r="N250" i="3"/>
  <c r="O250" i="3"/>
  <c r="P250" i="3"/>
  <c r="Q250" i="3"/>
  <c r="R250" i="3"/>
  <c r="S250" i="3"/>
  <c r="T250" i="3"/>
  <c r="U250" i="3"/>
  <c r="V250" i="3"/>
  <c r="W250" i="3"/>
  <c r="X250" i="3"/>
  <c r="Y250" i="3"/>
  <c r="Z250" i="3"/>
  <c r="AA250" i="3"/>
  <c r="AB250" i="3"/>
  <c r="AC250" i="3"/>
  <c r="AD250" i="3"/>
  <c r="AE250" i="3"/>
  <c r="AF250" i="3"/>
  <c r="AG250" i="3"/>
  <c r="AH250" i="3"/>
  <c r="AI250" i="3"/>
  <c r="AJ250" i="3"/>
  <c r="AK250" i="3"/>
  <c r="AL250" i="3"/>
  <c r="AM250" i="3"/>
  <c r="AN250" i="3"/>
  <c r="AO250" i="3"/>
  <c r="AP250" i="3"/>
  <c r="AQ250" i="3"/>
  <c r="AR250" i="3"/>
  <c r="AS250" i="3"/>
  <c r="AT250" i="3"/>
  <c r="AU250" i="3"/>
  <c r="L251" i="3"/>
  <c r="M251" i="3"/>
  <c r="N251" i="3"/>
  <c r="O251" i="3"/>
  <c r="P251" i="3"/>
  <c r="Q251" i="3"/>
  <c r="R251" i="3"/>
  <c r="S251" i="3"/>
  <c r="T251" i="3"/>
  <c r="U251" i="3"/>
  <c r="V251" i="3"/>
  <c r="W251" i="3"/>
  <c r="X251" i="3"/>
  <c r="Y251" i="3"/>
  <c r="Z251" i="3"/>
  <c r="AA251" i="3"/>
  <c r="AB251" i="3"/>
  <c r="AC251" i="3"/>
  <c r="AD251" i="3"/>
  <c r="AE251" i="3"/>
  <c r="AF251" i="3"/>
  <c r="AG251" i="3"/>
  <c r="AH251" i="3"/>
  <c r="AI251" i="3"/>
  <c r="AJ251" i="3"/>
  <c r="AK251" i="3"/>
  <c r="AL251" i="3"/>
  <c r="AM251" i="3"/>
  <c r="AN251" i="3"/>
  <c r="AO251" i="3"/>
  <c r="AP251" i="3"/>
  <c r="AQ251" i="3"/>
  <c r="AR251" i="3"/>
  <c r="AS251" i="3"/>
  <c r="AT251" i="3"/>
  <c r="AU251" i="3"/>
  <c r="AX250" i="3"/>
  <c r="AY250" i="3"/>
  <c r="AV242" i="3"/>
  <c r="AW242" i="3"/>
  <c r="AV243" i="3"/>
  <c r="AW243" i="3"/>
  <c r="AV244" i="3"/>
  <c r="AW244" i="3"/>
  <c r="AV245" i="3"/>
  <c r="AW245" i="3"/>
  <c r="AV246" i="3"/>
  <c r="AW246" i="3"/>
  <c r="AV247" i="3"/>
  <c r="AW247" i="3"/>
  <c r="AV248" i="3"/>
  <c r="AW248" i="3"/>
  <c r="AV249" i="3"/>
  <c r="AW249" i="3"/>
  <c r="AV250" i="3"/>
  <c r="AW250" i="3"/>
  <c r="AV251" i="3"/>
  <c r="AW251" i="3"/>
  <c r="AW241" i="3"/>
  <c r="AV241" i="3"/>
  <c r="AC241" i="3"/>
  <c r="AB241" i="3"/>
  <c r="Y249" i="3"/>
  <c r="X249" i="3"/>
  <c r="Y248" i="3"/>
  <c r="X248" i="3"/>
  <c r="Y247" i="3"/>
  <c r="X247" i="3"/>
  <c r="Y246" i="3"/>
  <c r="X246" i="3"/>
  <c r="Y245" i="3"/>
  <c r="X245" i="3"/>
  <c r="Y244" i="3"/>
  <c r="X244" i="3"/>
  <c r="Y243" i="3"/>
  <c r="X243" i="3"/>
  <c r="Y242" i="3"/>
  <c r="X242" i="3"/>
  <c r="Y241" i="3"/>
  <c r="X241" i="3"/>
  <c r="T242" i="3"/>
  <c r="U242" i="3"/>
  <c r="T243" i="3"/>
  <c r="U243" i="3"/>
  <c r="T244" i="3"/>
  <c r="U244" i="3"/>
  <c r="T245" i="3"/>
  <c r="U245" i="3"/>
  <c r="T246" i="3"/>
  <c r="U246" i="3"/>
  <c r="T247" i="3"/>
  <c r="U247" i="3"/>
  <c r="T248" i="3"/>
  <c r="U248" i="3"/>
  <c r="T249" i="3"/>
  <c r="U249" i="3"/>
  <c r="U241" i="3"/>
  <c r="T241" i="3"/>
  <c r="Q241" i="3"/>
  <c r="P241" i="3"/>
  <c r="B242" i="3"/>
  <c r="C242" i="3"/>
  <c r="B243" i="3"/>
  <c r="C243" i="3"/>
  <c r="B244" i="3"/>
  <c r="C244" i="3"/>
  <c r="B245" i="3"/>
  <c r="C245" i="3"/>
  <c r="B246" i="3"/>
  <c r="C246" i="3"/>
  <c r="B247" i="3"/>
  <c r="C247" i="3"/>
  <c r="B248" i="3"/>
  <c r="C248" i="3"/>
  <c r="B249" i="3"/>
  <c r="C249" i="3"/>
  <c r="C241" i="3"/>
  <c r="B241" i="3"/>
  <c r="K240" i="3"/>
  <c r="J240" i="3"/>
  <c r="K233" i="3"/>
  <c r="J233" i="3"/>
  <c r="AY242" i="3"/>
  <c r="AX242" i="3"/>
  <c r="AU242" i="3"/>
  <c r="AT242" i="3"/>
  <c r="AS242" i="3"/>
  <c r="AR242" i="3"/>
  <c r="AQ242" i="3"/>
  <c r="AP242" i="3"/>
  <c r="AO242" i="3"/>
  <c r="AN242" i="3"/>
  <c r="AM242" i="3"/>
  <c r="AL242" i="3"/>
  <c r="AK242" i="3"/>
  <c r="AJ242" i="3"/>
  <c r="AI242" i="3"/>
  <c r="AH242" i="3"/>
  <c r="AG242" i="3"/>
  <c r="AF242" i="3"/>
  <c r="AE242" i="3"/>
  <c r="AD242" i="3"/>
  <c r="AC242" i="3"/>
  <c r="AB242" i="3"/>
  <c r="AA242" i="3"/>
  <c r="Z242" i="3"/>
  <c r="W242" i="3"/>
  <c r="V242" i="3"/>
  <c r="S242" i="3"/>
  <c r="R242" i="3"/>
  <c r="Q242" i="3"/>
  <c r="P242" i="3"/>
  <c r="O242" i="3"/>
  <c r="N242" i="3"/>
  <c r="M242" i="3"/>
  <c r="L242" i="3"/>
  <c r="K242" i="3"/>
  <c r="J242" i="3"/>
  <c r="I242" i="3"/>
  <c r="H242" i="3"/>
  <c r="G242" i="3"/>
  <c r="F242" i="3"/>
  <c r="E242" i="3"/>
  <c r="D242" i="3"/>
  <c r="AY234" i="3"/>
  <c r="AX234" i="3"/>
  <c r="AW234" i="3"/>
  <c r="AV234" i="3"/>
  <c r="AU234" i="3"/>
  <c r="AT234" i="3"/>
  <c r="AS234" i="3"/>
  <c r="AR234" i="3"/>
  <c r="AQ234" i="3"/>
  <c r="AP234" i="3"/>
  <c r="AO234" i="3"/>
  <c r="AN234" i="3"/>
  <c r="AM234" i="3"/>
  <c r="AL234" i="3"/>
  <c r="AK234" i="3"/>
  <c r="AJ234" i="3"/>
  <c r="AI234" i="3"/>
  <c r="AH234" i="3"/>
  <c r="AG234" i="3"/>
  <c r="AF234" i="3"/>
  <c r="AE234" i="3"/>
  <c r="AD234" i="3"/>
  <c r="AC234" i="3"/>
  <c r="AB234" i="3"/>
  <c r="AA234" i="3"/>
  <c r="Z234" i="3"/>
  <c r="Y234" i="3"/>
  <c r="X234" i="3"/>
  <c r="W234" i="3"/>
  <c r="V234" i="3"/>
  <c r="U234" i="3"/>
  <c r="T234" i="3"/>
  <c r="S234" i="3"/>
  <c r="R234" i="3"/>
  <c r="Q234" i="3"/>
  <c r="P234" i="3"/>
  <c r="O234" i="3"/>
  <c r="N234" i="3"/>
  <c r="M234" i="3"/>
  <c r="L234" i="3"/>
  <c r="K234" i="3"/>
  <c r="J234" i="3"/>
  <c r="I234" i="3"/>
  <c r="H234" i="3"/>
  <c r="G234" i="3"/>
  <c r="F234" i="3"/>
  <c r="E234" i="3"/>
  <c r="D234" i="3"/>
  <c r="C234" i="3"/>
  <c r="B234" i="3"/>
  <c r="K223" i="3"/>
  <c r="J223" i="3"/>
  <c r="K216" i="3"/>
  <c r="J216" i="3"/>
  <c r="B224" i="3"/>
  <c r="C224" i="3"/>
  <c r="D224" i="3"/>
  <c r="E224" i="3"/>
  <c r="F224" i="3"/>
  <c r="G224" i="3"/>
  <c r="H224" i="3"/>
  <c r="I224" i="3"/>
  <c r="J224" i="3"/>
  <c r="K224" i="3"/>
  <c r="AY224" i="3"/>
  <c r="AX224" i="3"/>
  <c r="AW224" i="3"/>
  <c r="AV224" i="3"/>
  <c r="AU224" i="3"/>
  <c r="AT224" i="3"/>
  <c r="AS224" i="3"/>
  <c r="AR224" i="3"/>
  <c r="AQ224" i="3"/>
  <c r="AP224" i="3"/>
  <c r="AO224" i="3"/>
  <c r="AN224" i="3"/>
  <c r="AM224" i="3"/>
  <c r="AL224" i="3"/>
  <c r="AK224" i="3"/>
  <c r="AJ224" i="3"/>
  <c r="AI224" i="3"/>
  <c r="AH224" i="3"/>
  <c r="AG224" i="3"/>
  <c r="AF224" i="3"/>
  <c r="AE224" i="3"/>
  <c r="AD224" i="3"/>
  <c r="AC224" i="3"/>
  <c r="AB224" i="3"/>
  <c r="AA224" i="3"/>
  <c r="Z224" i="3"/>
  <c r="Y224" i="3"/>
  <c r="X224" i="3"/>
  <c r="W224" i="3"/>
  <c r="V224" i="3"/>
  <c r="U224" i="3"/>
  <c r="T224" i="3"/>
  <c r="S224" i="3"/>
  <c r="R224" i="3"/>
  <c r="Q224" i="3"/>
  <c r="P224" i="3"/>
  <c r="O224" i="3"/>
  <c r="N224" i="3"/>
  <c r="AV210" i="3"/>
  <c r="AW210" i="3"/>
  <c r="AX210" i="3"/>
  <c r="AY210" i="3"/>
  <c r="AJ210" i="3"/>
  <c r="AK210" i="3"/>
  <c r="AF210" i="3"/>
  <c r="AG210" i="3"/>
  <c r="X210" i="3"/>
  <c r="Y210" i="3"/>
  <c r="Z210" i="3"/>
  <c r="AA210" i="3"/>
  <c r="AB210" i="3"/>
  <c r="AC210" i="3"/>
  <c r="Y211" i="3"/>
  <c r="Z211" i="3"/>
  <c r="AA211" i="3"/>
  <c r="AB211" i="3"/>
  <c r="AC211" i="3"/>
  <c r="L210" i="3"/>
  <c r="M210" i="3"/>
  <c r="N210" i="3"/>
  <c r="O210" i="3"/>
  <c r="P210" i="3"/>
  <c r="Q210" i="3"/>
  <c r="R210" i="3"/>
  <c r="S210" i="3"/>
  <c r="T210" i="3"/>
  <c r="U210" i="3"/>
  <c r="F210" i="3"/>
  <c r="G210" i="3"/>
  <c r="H210" i="3"/>
  <c r="I210" i="3"/>
  <c r="C210" i="3"/>
  <c r="B210" i="3"/>
  <c r="AY225" i="3"/>
  <c r="AX225" i="3"/>
  <c r="AW225" i="3"/>
  <c r="AV225" i="3"/>
  <c r="AU225" i="3"/>
  <c r="AT225" i="3"/>
  <c r="AS225" i="3"/>
  <c r="AR225" i="3"/>
  <c r="AQ225" i="3"/>
  <c r="AP225" i="3"/>
  <c r="AO225" i="3"/>
  <c r="AN225" i="3"/>
  <c r="AM225" i="3"/>
  <c r="AL225" i="3"/>
  <c r="AK225" i="3"/>
  <c r="AJ225" i="3"/>
  <c r="AI225" i="3"/>
  <c r="AH225" i="3"/>
  <c r="AG225" i="3"/>
  <c r="AF225" i="3"/>
  <c r="AE225" i="3"/>
  <c r="AD225" i="3"/>
  <c r="AC225" i="3"/>
  <c r="AB225" i="3"/>
  <c r="AA225" i="3"/>
  <c r="Z225" i="3"/>
  <c r="Y225" i="3"/>
  <c r="X225" i="3"/>
  <c r="W225" i="3"/>
  <c r="V225" i="3"/>
  <c r="U225" i="3"/>
  <c r="T225" i="3"/>
  <c r="S225" i="3"/>
  <c r="R225" i="3"/>
  <c r="Q225" i="3"/>
  <c r="P225" i="3"/>
  <c r="O225" i="3"/>
  <c r="N225" i="3"/>
  <c r="M225" i="3"/>
  <c r="L225" i="3"/>
  <c r="K225" i="3"/>
  <c r="J225" i="3"/>
  <c r="I225" i="3"/>
  <c r="H225" i="3"/>
  <c r="G225" i="3"/>
  <c r="F225" i="3"/>
  <c r="E225" i="3"/>
  <c r="D225" i="3"/>
  <c r="C225" i="3"/>
  <c r="B225" i="3"/>
  <c r="AY217" i="3"/>
  <c r="AX217" i="3"/>
  <c r="AW217" i="3"/>
  <c r="AV217" i="3"/>
  <c r="AU217" i="3"/>
  <c r="AT217" i="3"/>
  <c r="AS217" i="3"/>
  <c r="AR217" i="3"/>
  <c r="AQ217" i="3"/>
  <c r="AP217" i="3"/>
  <c r="AO217" i="3"/>
  <c r="AN217" i="3"/>
  <c r="AM217" i="3"/>
  <c r="AL217" i="3"/>
  <c r="AK217" i="3"/>
  <c r="AJ217" i="3"/>
  <c r="AI217" i="3"/>
  <c r="AH217" i="3"/>
  <c r="AG217" i="3"/>
  <c r="AF217" i="3"/>
  <c r="AE217" i="3"/>
  <c r="AD217" i="3"/>
  <c r="AC217" i="3"/>
  <c r="AB217" i="3"/>
  <c r="AA217" i="3"/>
  <c r="Z217" i="3"/>
  <c r="Y217" i="3"/>
  <c r="X217" i="3"/>
  <c r="W217" i="3"/>
  <c r="V217" i="3"/>
  <c r="U217" i="3"/>
  <c r="T217" i="3"/>
  <c r="S217" i="3"/>
  <c r="R217" i="3"/>
  <c r="Q217" i="3"/>
  <c r="P217" i="3"/>
  <c r="O217" i="3"/>
  <c r="N217" i="3"/>
  <c r="M217" i="3"/>
  <c r="L217" i="3"/>
  <c r="K217" i="3"/>
  <c r="J217" i="3"/>
  <c r="I217" i="3"/>
  <c r="H217" i="3"/>
  <c r="G217" i="3"/>
  <c r="F217" i="3"/>
  <c r="E217" i="3"/>
  <c r="D217" i="3"/>
  <c r="C217" i="3"/>
  <c r="B217" i="3"/>
  <c r="AY211" i="3"/>
  <c r="AX211" i="3"/>
  <c r="AW211" i="3"/>
  <c r="AV211" i="3"/>
  <c r="AU211" i="3"/>
  <c r="AT211" i="3"/>
  <c r="AS211" i="3"/>
  <c r="AR211" i="3"/>
  <c r="AQ211" i="3"/>
  <c r="AP211" i="3"/>
  <c r="AO211" i="3"/>
  <c r="AN211" i="3"/>
  <c r="AM211" i="3"/>
  <c r="AL211" i="3"/>
  <c r="AK211" i="3"/>
  <c r="AJ211" i="3"/>
  <c r="AI211" i="3"/>
  <c r="AH211" i="3"/>
  <c r="AG211" i="3"/>
  <c r="AF211" i="3"/>
  <c r="AE211" i="3"/>
  <c r="AD211" i="3"/>
  <c r="X211" i="3"/>
  <c r="W211" i="3"/>
  <c r="V211" i="3"/>
  <c r="U211" i="3"/>
  <c r="T211" i="3"/>
  <c r="S211" i="3"/>
  <c r="R211" i="3"/>
  <c r="Q211" i="3"/>
  <c r="P211" i="3"/>
  <c r="O211" i="3"/>
  <c r="N211" i="3"/>
  <c r="M211" i="3"/>
  <c r="L211" i="3"/>
  <c r="K211" i="3"/>
  <c r="J211" i="3"/>
  <c r="I211" i="3"/>
  <c r="H211" i="3"/>
  <c r="G211" i="3"/>
  <c r="F211" i="3"/>
  <c r="E211" i="3"/>
  <c r="D211" i="3"/>
  <c r="C211" i="3"/>
  <c r="B211" i="3"/>
  <c r="AY205" i="3"/>
  <c r="AX205" i="3"/>
  <c r="AW205" i="3"/>
  <c r="AV205" i="3"/>
  <c r="AU205" i="3"/>
  <c r="AT205" i="3"/>
  <c r="AS205" i="3"/>
  <c r="AR205" i="3"/>
  <c r="AQ205" i="3"/>
  <c r="AP205" i="3"/>
  <c r="AO205" i="3"/>
  <c r="AN205" i="3"/>
  <c r="AM205" i="3"/>
  <c r="AL205" i="3"/>
  <c r="AK205" i="3"/>
  <c r="AJ205" i="3"/>
  <c r="AI205" i="3"/>
  <c r="AH205" i="3"/>
  <c r="AG205" i="3"/>
  <c r="AF205" i="3"/>
  <c r="AE205" i="3"/>
  <c r="AD205" i="3"/>
  <c r="AC205" i="3"/>
  <c r="AB205" i="3"/>
  <c r="AA205" i="3"/>
  <c r="Z205" i="3"/>
  <c r="Y205" i="3"/>
  <c r="X205" i="3"/>
  <c r="W205" i="3"/>
  <c r="V205" i="3"/>
  <c r="U205" i="3"/>
  <c r="T205" i="3"/>
  <c r="S205" i="3"/>
  <c r="R205" i="3"/>
  <c r="Q205" i="3"/>
  <c r="P205" i="3"/>
  <c r="O205" i="3"/>
  <c r="N205" i="3"/>
  <c r="M205" i="3"/>
  <c r="L205" i="3"/>
  <c r="K205" i="3"/>
  <c r="J205" i="3"/>
  <c r="I205" i="3"/>
  <c r="H205" i="3"/>
  <c r="G205" i="3"/>
  <c r="F205" i="3"/>
  <c r="E205" i="3"/>
  <c r="D205" i="3"/>
  <c r="C205" i="3"/>
  <c r="B205" i="3"/>
  <c r="AY198" i="3"/>
  <c r="AX198" i="3"/>
  <c r="AW198" i="3"/>
  <c r="AV198" i="3"/>
  <c r="AU198" i="3"/>
  <c r="AT198" i="3"/>
  <c r="AS198" i="3"/>
  <c r="AR198" i="3"/>
  <c r="AQ198" i="3"/>
  <c r="AP198" i="3"/>
  <c r="AO198" i="3"/>
  <c r="AN198" i="3"/>
  <c r="AM198" i="3"/>
  <c r="AL198" i="3"/>
  <c r="AK198" i="3"/>
  <c r="AJ198" i="3"/>
  <c r="AI198" i="3"/>
  <c r="AH198" i="3"/>
  <c r="AG198" i="3"/>
  <c r="AF198" i="3"/>
  <c r="AE198" i="3"/>
  <c r="AD198" i="3"/>
  <c r="AC198" i="3"/>
  <c r="AB198" i="3"/>
  <c r="AA198" i="3"/>
  <c r="Z198" i="3"/>
  <c r="Y198" i="3"/>
  <c r="X198" i="3"/>
  <c r="W198" i="3"/>
  <c r="V198" i="3"/>
  <c r="U198" i="3"/>
  <c r="T198" i="3"/>
  <c r="S198" i="3"/>
  <c r="R198" i="3"/>
  <c r="Q198" i="3"/>
  <c r="P198" i="3"/>
  <c r="O198" i="3"/>
  <c r="N198" i="3"/>
  <c r="M198" i="3"/>
  <c r="L198" i="3"/>
  <c r="K198" i="3"/>
  <c r="J198" i="3"/>
  <c r="I198" i="3"/>
  <c r="H198" i="3"/>
  <c r="G198" i="3"/>
  <c r="F198" i="3"/>
  <c r="E198" i="3"/>
  <c r="D198" i="3"/>
  <c r="C198" i="3"/>
  <c r="B198" i="3"/>
  <c r="K204" i="3"/>
  <c r="J204" i="3"/>
  <c r="K195" i="3"/>
  <c r="J195" i="3"/>
  <c r="K188" i="3"/>
  <c r="J188" i="3"/>
  <c r="AY189" i="3"/>
  <c r="AX189" i="3"/>
  <c r="AW189" i="3"/>
  <c r="AV189" i="3"/>
  <c r="AU189" i="3"/>
  <c r="AT189" i="3"/>
  <c r="AS189" i="3"/>
  <c r="AR189" i="3"/>
  <c r="AQ189" i="3"/>
  <c r="AP189" i="3"/>
  <c r="AO189" i="3"/>
  <c r="AN189" i="3"/>
  <c r="AM189" i="3"/>
  <c r="AL189" i="3"/>
  <c r="AK189" i="3"/>
  <c r="AJ189" i="3"/>
  <c r="AI189" i="3"/>
  <c r="AH189" i="3"/>
  <c r="AG189" i="3"/>
  <c r="AF189" i="3"/>
  <c r="AE189" i="3"/>
  <c r="AD189" i="3"/>
  <c r="AC189" i="3"/>
  <c r="AB189" i="3"/>
  <c r="AA189" i="3"/>
  <c r="Z189" i="3"/>
  <c r="Y189" i="3"/>
  <c r="X189" i="3"/>
  <c r="W189" i="3"/>
  <c r="V189" i="3"/>
  <c r="U189" i="3"/>
  <c r="T189" i="3"/>
  <c r="S189" i="3"/>
  <c r="R189" i="3"/>
  <c r="Q189" i="3"/>
  <c r="P189" i="3"/>
  <c r="O189" i="3"/>
  <c r="N189" i="3"/>
  <c r="M189" i="3"/>
  <c r="L189" i="3"/>
  <c r="K189" i="3"/>
  <c r="J189" i="3"/>
  <c r="I189" i="3"/>
  <c r="H189" i="3"/>
  <c r="G189" i="3"/>
  <c r="F189" i="3"/>
  <c r="E189" i="3"/>
  <c r="D189" i="3"/>
  <c r="C189" i="3"/>
  <c r="B189" i="3"/>
  <c r="AV176" i="3"/>
  <c r="AW176" i="3"/>
  <c r="AV177" i="3"/>
  <c r="AW177" i="3"/>
  <c r="AV178" i="3"/>
  <c r="AW178" i="3"/>
  <c r="AV179" i="3"/>
  <c r="AW179" i="3"/>
  <c r="AV180" i="3"/>
  <c r="AW180" i="3"/>
  <c r="AV181" i="3"/>
  <c r="AW181" i="3"/>
  <c r="AV182" i="3"/>
  <c r="AW182" i="3"/>
  <c r="AV183" i="3"/>
  <c r="AW183" i="3"/>
  <c r="AV184" i="3"/>
  <c r="AW184" i="3"/>
  <c r="AV185" i="3"/>
  <c r="AW185" i="3"/>
  <c r="AV186" i="3"/>
  <c r="AW186" i="3"/>
  <c r="AV187" i="3"/>
  <c r="AW187" i="3"/>
  <c r="AV188" i="3"/>
  <c r="AW188" i="3"/>
  <c r="X163" i="3"/>
  <c r="Y163" i="3"/>
  <c r="X164" i="3"/>
  <c r="Y164" i="3"/>
  <c r="X165" i="3"/>
  <c r="Y165" i="3"/>
  <c r="X166" i="3"/>
  <c r="Y166" i="3"/>
  <c r="X167" i="3"/>
  <c r="Y167" i="3"/>
  <c r="X168" i="3"/>
  <c r="Y168" i="3"/>
  <c r="X169" i="3"/>
  <c r="Y169" i="3"/>
  <c r="X170" i="3"/>
  <c r="Y170" i="3"/>
  <c r="X171" i="3"/>
  <c r="Y171" i="3"/>
  <c r="X172" i="3"/>
  <c r="Y172" i="3"/>
  <c r="X173" i="3"/>
  <c r="Y173" i="3"/>
  <c r="X174" i="3"/>
  <c r="Y174" i="3"/>
  <c r="X175" i="3"/>
  <c r="Y175" i="3"/>
  <c r="X176" i="3"/>
  <c r="Y176" i="3"/>
  <c r="X177" i="3"/>
  <c r="Y177" i="3"/>
  <c r="X178" i="3"/>
  <c r="Y178" i="3"/>
  <c r="X179" i="3"/>
  <c r="Y179" i="3"/>
  <c r="X180" i="3"/>
  <c r="Y180" i="3"/>
  <c r="X181" i="3"/>
  <c r="Y181" i="3"/>
  <c r="X182" i="3"/>
  <c r="Y182" i="3"/>
  <c r="X183" i="3"/>
  <c r="Y183" i="3"/>
  <c r="X184" i="3"/>
  <c r="Y184" i="3"/>
  <c r="X185" i="3"/>
  <c r="Y185" i="3"/>
  <c r="X186" i="3"/>
  <c r="Y186" i="3"/>
  <c r="X187" i="3"/>
  <c r="Y187" i="3"/>
  <c r="X188" i="3"/>
  <c r="Y188" i="3"/>
  <c r="K181" i="3"/>
  <c r="J181" i="3"/>
  <c r="K174" i="3"/>
  <c r="J174" i="3"/>
  <c r="K169" i="3"/>
  <c r="J169" i="3"/>
  <c r="AY182" i="3"/>
  <c r="AX182" i="3"/>
  <c r="AU182" i="3"/>
  <c r="AT182" i="3"/>
  <c r="AS182" i="3"/>
  <c r="AR182" i="3"/>
  <c r="AQ182" i="3"/>
  <c r="AP182" i="3"/>
  <c r="AO182" i="3"/>
  <c r="AN182" i="3"/>
  <c r="AM182" i="3"/>
  <c r="AL182" i="3"/>
  <c r="AK182" i="3"/>
  <c r="AJ182" i="3"/>
  <c r="AI182" i="3"/>
  <c r="AH182" i="3"/>
  <c r="AG182" i="3"/>
  <c r="AF182" i="3"/>
  <c r="AE182" i="3"/>
  <c r="AD182" i="3"/>
  <c r="AC182" i="3"/>
  <c r="AB182" i="3"/>
  <c r="AA182" i="3"/>
  <c r="Z182" i="3"/>
  <c r="W182" i="3"/>
  <c r="V182" i="3"/>
  <c r="U182" i="3"/>
  <c r="T182" i="3"/>
  <c r="S182" i="3"/>
  <c r="R182" i="3"/>
  <c r="Q182" i="3"/>
  <c r="P182" i="3"/>
  <c r="O182" i="3"/>
  <c r="N182" i="3"/>
  <c r="M182" i="3"/>
  <c r="L182" i="3"/>
  <c r="K182" i="3"/>
  <c r="J182" i="3"/>
  <c r="I182" i="3"/>
  <c r="H182" i="3"/>
  <c r="G182" i="3"/>
  <c r="F182" i="3"/>
  <c r="E182" i="3"/>
  <c r="D182" i="3"/>
  <c r="C182" i="3"/>
  <c r="B182" i="3"/>
  <c r="AY175" i="3"/>
  <c r="AX175" i="3"/>
  <c r="AW175" i="3"/>
  <c r="AV175" i="3"/>
  <c r="AU175" i="3"/>
  <c r="AT175" i="3"/>
  <c r="AS175" i="3"/>
  <c r="AR175" i="3"/>
  <c r="AQ175" i="3"/>
  <c r="AP175" i="3"/>
  <c r="AO175" i="3"/>
  <c r="AN175" i="3"/>
  <c r="AM175" i="3"/>
  <c r="AL175" i="3"/>
  <c r="AK175" i="3"/>
  <c r="AJ175" i="3"/>
  <c r="AI175" i="3"/>
  <c r="AH175" i="3"/>
  <c r="AG175" i="3"/>
  <c r="AF175" i="3"/>
  <c r="AE175" i="3"/>
  <c r="AD175" i="3"/>
  <c r="AC175" i="3"/>
  <c r="AB175" i="3"/>
  <c r="AA175" i="3"/>
  <c r="Z175" i="3"/>
  <c r="W175" i="3"/>
  <c r="V175" i="3"/>
  <c r="U175" i="3"/>
  <c r="T175" i="3"/>
  <c r="S175" i="3"/>
  <c r="R175" i="3"/>
  <c r="Q175" i="3"/>
  <c r="P175" i="3"/>
  <c r="O175" i="3"/>
  <c r="N175" i="3"/>
  <c r="M175" i="3"/>
  <c r="L175" i="3"/>
  <c r="K175" i="3"/>
  <c r="J175" i="3"/>
  <c r="I175" i="3"/>
  <c r="H175" i="3"/>
  <c r="G175" i="3"/>
  <c r="F175" i="3"/>
  <c r="E175" i="3"/>
  <c r="D175" i="3"/>
  <c r="C175" i="3"/>
  <c r="B175" i="3"/>
  <c r="AY170" i="3"/>
  <c r="AX170" i="3"/>
  <c r="AW170" i="3"/>
  <c r="AV170" i="3"/>
  <c r="AU170" i="3"/>
  <c r="AT170" i="3"/>
  <c r="AS170" i="3"/>
  <c r="AR170" i="3"/>
  <c r="AQ170" i="3"/>
  <c r="AP170" i="3"/>
  <c r="AO170" i="3"/>
  <c r="AN170" i="3"/>
  <c r="AM170" i="3"/>
  <c r="AL170" i="3"/>
  <c r="AK170" i="3"/>
  <c r="AJ170" i="3"/>
  <c r="AI170" i="3"/>
  <c r="AH170" i="3"/>
  <c r="AG170" i="3"/>
  <c r="AF170" i="3"/>
  <c r="AE170" i="3"/>
  <c r="AD170" i="3"/>
  <c r="AC170" i="3"/>
  <c r="AB170" i="3"/>
  <c r="AA170" i="3"/>
  <c r="Z170" i="3"/>
  <c r="W170" i="3"/>
  <c r="V170" i="3"/>
  <c r="U170" i="3"/>
  <c r="T170" i="3"/>
  <c r="S170" i="3"/>
  <c r="R170" i="3"/>
  <c r="Q170" i="3"/>
  <c r="P170" i="3"/>
  <c r="O170" i="3"/>
  <c r="N170" i="3"/>
  <c r="M170" i="3"/>
  <c r="L170" i="3"/>
  <c r="K170" i="3"/>
  <c r="J170" i="3"/>
  <c r="I170" i="3"/>
  <c r="H170" i="3"/>
  <c r="G170" i="3"/>
  <c r="F170" i="3"/>
  <c r="E170" i="3"/>
  <c r="D170" i="3"/>
  <c r="C170" i="3"/>
  <c r="B170" i="3"/>
  <c r="AY162" i="3"/>
  <c r="AX162" i="3"/>
  <c r="AW162" i="3"/>
  <c r="AV162" i="3"/>
  <c r="AU162" i="3"/>
  <c r="AT162" i="3"/>
  <c r="AS162" i="3"/>
  <c r="AR162" i="3"/>
  <c r="AQ162" i="3"/>
  <c r="AP162" i="3"/>
  <c r="AO162" i="3"/>
  <c r="AN162" i="3"/>
  <c r="AM162" i="3"/>
  <c r="AL162" i="3"/>
  <c r="AK162" i="3"/>
  <c r="AJ162" i="3"/>
  <c r="AI162" i="3"/>
  <c r="AH162" i="3"/>
  <c r="AG162" i="3"/>
  <c r="AF162" i="3"/>
  <c r="AE162" i="3"/>
  <c r="AD162" i="3"/>
  <c r="AC162" i="3"/>
  <c r="AB162" i="3"/>
  <c r="AA162" i="3"/>
  <c r="Z162" i="3"/>
  <c r="Y162" i="3"/>
  <c r="X162" i="3"/>
  <c r="W162" i="3"/>
  <c r="V162" i="3"/>
  <c r="U162" i="3"/>
  <c r="T162" i="3"/>
  <c r="S162" i="3"/>
  <c r="R162" i="3"/>
  <c r="Q162" i="3"/>
  <c r="P162" i="3"/>
  <c r="O162" i="3"/>
  <c r="N162" i="3"/>
  <c r="M162" i="3"/>
  <c r="L162" i="3"/>
  <c r="K162" i="3"/>
  <c r="J162" i="3"/>
  <c r="I162" i="3"/>
  <c r="H162" i="3"/>
  <c r="G162" i="3"/>
  <c r="F162" i="3"/>
  <c r="E162" i="3"/>
  <c r="D162" i="3"/>
  <c r="C162" i="3"/>
  <c r="B162" i="3"/>
  <c r="AV152" i="3"/>
  <c r="AW152" i="3"/>
  <c r="AV153" i="3"/>
  <c r="AW153" i="3"/>
  <c r="AV154" i="3"/>
  <c r="AW154" i="3"/>
  <c r="AV155" i="3"/>
  <c r="AW155" i="3"/>
  <c r="AV156" i="3"/>
  <c r="AW156" i="3"/>
  <c r="AV157" i="3"/>
  <c r="AW157" i="3"/>
  <c r="K157" i="3"/>
  <c r="J157" i="3"/>
  <c r="N150" i="3"/>
  <c r="O150" i="3"/>
  <c r="P150" i="3"/>
  <c r="Q150" i="3"/>
  <c r="R150" i="3"/>
  <c r="S150" i="3"/>
  <c r="T150" i="3"/>
  <c r="U150" i="3"/>
  <c r="V150" i="3"/>
  <c r="W150" i="3"/>
  <c r="X150" i="3"/>
  <c r="Y150" i="3"/>
  <c r="AB150" i="3"/>
  <c r="AC150" i="3"/>
  <c r="AD150" i="3"/>
  <c r="AE150" i="3"/>
  <c r="AF150" i="3"/>
  <c r="AG150" i="3"/>
  <c r="AH150" i="3"/>
  <c r="AI150" i="3"/>
  <c r="AJ150" i="3"/>
  <c r="AK150" i="3"/>
  <c r="AL150" i="3"/>
  <c r="AM150" i="3"/>
  <c r="AN150" i="3"/>
  <c r="AO150" i="3"/>
  <c r="AP150" i="3"/>
  <c r="AQ150" i="3"/>
  <c r="AR150" i="3"/>
  <c r="AS150" i="3"/>
  <c r="AT150" i="3"/>
  <c r="AU150" i="3"/>
  <c r="AV150" i="3"/>
  <c r="AW150" i="3"/>
  <c r="AX150" i="3"/>
  <c r="AY150" i="3"/>
  <c r="J151" i="3"/>
  <c r="K151" i="3"/>
  <c r="L151" i="3"/>
  <c r="M151" i="3"/>
  <c r="N151" i="3"/>
  <c r="O151" i="3"/>
  <c r="P151" i="3"/>
  <c r="Q151" i="3"/>
  <c r="R151" i="3"/>
  <c r="S151" i="3"/>
  <c r="T151" i="3"/>
  <c r="U151" i="3"/>
  <c r="V151" i="3"/>
  <c r="W151" i="3"/>
  <c r="X151" i="3"/>
  <c r="Y151" i="3"/>
  <c r="AB151" i="3"/>
  <c r="AC151" i="3"/>
  <c r="AD151" i="3"/>
  <c r="AE151" i="3"/>
  <c r="AF151" i="3"/>
  <c r="AG151" i="3"/>
  <c r="AH151" i="3"/>
  <c r="AI151" i="3"/>
  <c r="AJ151" i="3"/>
  <c r="AK151" i="3"/>
  <c r="AL151" i="3"/>
  <c r="AM151" i="3"/>
  <c r="AN151" i="3"/>
  <c r="AO151" i="3"/>
  <c r="AP151" i="3"/>
  <c r="AQ151" i="3"/>
  <c r="AR151" i="3"/>
  <c r="AS151" i="3"/>
  <c r="AT151" i="3"/>
  <c r="AU151" i="3"/>
  <c r="AV151" i="3"/>
  <c r="AW151" i="3"/>
  <c r="AX151" i="3"/>
  <c r="AY151" i="3"/>
  <c r="B151" i="3"/>
  <c r="C151" i="3"/>
  <c r="D151" i="3"/>
  <c r="E151" i="3"/>
  <c r="F151" i="3"/>
  <c r="G151" i="3"/>
  <c r="H151" i="3"/>
  <c r="I151" i="3"/>
  <c r="D150" i="3"/>
  <c r="E150" i="3"/>
  <c r="F150" i="3"/>
  <c r="G150" i="3"/>
  <c r="H150" i="3"/>
  <c r="I150" i="3"/>
  <c r="C150" i="3"/>
  <c r="B150" i="3"/>
  <c r="K149" i="3"/>
  <c r="J149" i="3"/>
  <c r="B142" i="3"/>
  <c r="C142" i="3"/>
  <c r="D142" i="3"/>
  <c r="E142" i="3"/>
  <c r="F142" i="3"/>
  <c r="G142" i="3"/>
  <c r="H142" i="3"/>
  <c r="I142" i="3"/>
  <c r="J142" i="3"/>
  <c r="K142" i="3"/>
  <c r="L142" i="3"/>
  <c r="M142" i="3"/>
  <c r="N142" i="3"/>
  <c r="O142" i="3"/>
  <c r="P142" i="3"/>
  <c r="Q142" i="3"/>
  <c r="R142" i="3"/>
  <c r="S142" i="3"/>
  <c r="T142" i="3"/>
  <c r="U142" i="3"/>
  <c r="V142" i="3"/>
  <c r="W142" i="3"/>
  <c r="X142" i="3"/>
  <c r="Y142" i="3"/>
  <c r="Z142" i="3"/>
  <c r="AA142" i="3"/>
  <c r="AB142" i="3"/>
  <c r="AC142" i="3"/>
  <c r="AD142" i="3"/>
  <c r="AE142" i="3"/>
  <c r="AF142" i="3"/>
  <c r="AG142" i="3"/>
  <c r="AH142" i="3"/>
  <c r="AI142" i="3"/>
  <c r="AJ142" i="3"/>
  <c r="AK142" i="3"/>
  <c r="AL142" i="3"/>
  <c r="AM142" i="3"/>
  <c r="AN142" i="3"/>
  <c r="AO142" i="3"/>
  <c r="AP142" i="3"/>
  <c r="AQ142" i="3"/>
  <c r="AR142" i="3"/>
  <c r="AS142" i="3"/>
  <c r="AT142" i="3"/>
  <c r="AU142" i="3"/>
  <c r="AV142" i="3"/>
  <c r="AW142" i="3"/>
  <c r="AY142" i="3"/>
  <c r="AX142" i="3"/>
  <c r="AW141" i="3"/>
  <c r="AV141" i="3"/>
  <c r="AW138" i="3"/>
  <c r="AV138" i="3"/>
  <c r="Y139" i="3"/>
  <c r="X139" i="3"/>
  <c r="O141" i="3"/>
  <c r="N141" i="3"/>
  <c r="K132" i="3"/>
  <c r="J132" i="3"/>
  <c r="AV115" i="3"/>
  <c r="AW115" i="3"/>
  <c r="AV116" i="3"/>
  <c r="AW116" i="3"/>
  <c r="AV117" i="3"/>
  <c r="AW117" i="3"/>
  <c r="AV118" i="3"/>
  <c r="AW118" i="3"/>
  <c r="AV119" i="3"/>
  <c r="AW119" i="3"/>
  <c r="AV120" i="3"/>
  <c r="AW120" i="3"/>
  <c r="AV121" i="3"/>
  <c r="AW121" i="3"/>
  <c r="AV122" i="3"/>
  <c r="AW122" i="3"/>
  <c r="AV123" i="3"/>
  <c r="AW123" i="3"/>
  <c r="AV124" i="3"/>
  <c r="AW124" i="3"/>
  <c r="M125" i="3"/>
  <c r="N125" i="3"/>
  <c r="O125" i="3"/>
  <c r="P125" i="3"/>
  <c r="Q125" i="3"/>
  <c r="R125" i="3"/>
  <c r="S125" i="3"/>
  <c r="T125" i="3"/>
  <c r="U125" i="3"/>
  <c r="V125" i="3"/>
  <c r="W125" i="3"/>
  <c r="X125" i="3"/>
  <c r="Y125" i="3"/>
  <c r="Z125" i="3"/>
  <c r="AA125" i="3"/>
  <c r="AB125" i="3"/>
  <c r="AC125" i="3"/>
  <c r="AD125" i="3"/>
  <c r="AE125" i="3"/>
  <c r="AF125" i="3"/>
  <c r="AG125" i="3"/>
  <c r="AH125" i="3"/>
  <c r="AI125" i="3"/>
  <c r="AJ125" i="3"/>
  <c r="AK125" i="3"/>
  <c r="AL125" i="3"/>
  <c r="AM125" i="3"/>
  <c r="AN125" i="3"/>
  <c r="AO125" i="3"/>
  <c r="AP125" i="3"/>
  <c r="AQ125" i="3"/>
  <c r="AR125" i="3"/>
  <c r="AS125" i="3"/>
  <c r="AT125" i="3"/>
  <c r="AU125" i="3"/>
  <c r="AV125" i="3"/>
  <c r="AW125" i="3"/>
  <c r="AX125" i="3"/>
  <c r="AY125" i="3"/>
  <c r="L125" i="3"/>
  <c r="D125" i="3"/>
  <c r="E125" i="3"/>
  <c r="F125" i="3"/>
  <c r="G125" i="3"/>
  <c r="H125" i="3"/>
  <c r="I125" i="3"/>
  <c r="C125" i="3"/>
  <c r="B125" i="3"/>
  <c r="AG112" i="3"/>
  <c r="AH112" i="3"/>
  <c r="AI112" i="3"/>
  <c r="AJ112" i="3"/>
  <c r="AK112" i="3"/>
  <c r="AL112" i="3"/>
  <c r="AM112" i="3"/>
  <c r="AN112" i="3"/>
  <c r="AO112" i="3"/>
  <c r="AP112" i="3"/>
  <c r="AQ112" i="3"/>
  <c r="AR112" i="3"/>
  <c r="AS112" i="3"/>
  <c r="AT112" i="3"/>
  <c r="AU112" i="3"/>
  <c r="AV112" i="3"/>
  <c r="AW112" i="3"/>
  <c r="AX112" i="3"/>
  <c r="AY112" i="3"/>
  <c r="AF112" i="3"/>
  <c r="AE112" i="3"/>
  <c r="AD112" i="3"/>
  <c r="AC112" i="3"/>
  <c r="AB112" i="3"/>
  <c r="AA112" i="3"/>
  <c r="Z112" i="3"/>
  <c r="Y112" i="3"/>
  <c r="X112" i="3"/>
  <c r="W112" i="3"/>
  <c r="V112" i="3"/>
  <c r="U112" i="3"/>
  <c r="T112" i="3"/>
  <c r="S112" i="3"/>
  <c r="R112" i="3"/>
  <c r="Q112" i="3"/>
  <c r="P112" i="3"/>
  <c r="O112" i="3"/>
  <c r="N112" i="3"/>
  <c r="K124" i="3"/>
  <c r="J124" i="3"/>
  <c r="K123" i="3"/>
  <c r="J123" i="3"/>
  <c r="K111" i="3"/>
  <c r="J111" i="3"/>
  <c r="K101" i="3"/>
  <c r="J101" i="3"/>
  <c r="I112" i="3"/>
  <c r="H112" i="3"/>
  <c r="G112" i="3"/>
  <c r="F112" i="3"/>
  <c r="E112" i="3"/>
  <c r="D112" i="3"/>
  <c r="C112" i="3"/>
  <c r="B112" i="3"/>
  <c r="AY114" i="3"/>
  <c r="AX114" i="3"/>
  <c r="AW114" i="3"/>
  <c r="AV114" i="3"/>
  <c r="AU114" i="3"/>
  <c r="AT114" i="3"/>
  <c r="AS114" i="3"/>
  <c r="AR114" i="3"/>
  <c r="AQ114" i="3"/>
  <c r="AP114" i="3"/>
  <c r="AO114" i="3"/>
  <c r="AN114" i="3"/>
  <c r="AM114" i="3"/>
  <c r="AL114" i="3"/>
  <c r="AK114" i="3"/>
  <c r="AJ114" i="3"/>
  <c r="AI114" i="3"/>
  <c r="AH114" i="3"/>
  <c r="AG114" i="3"/>
  <c r="AF114" i="3"/>
  <c r="AE114" i="3"/>
  <c r="AD114" i="3"/>
  <c r="AC114" i="3"/>
  <c r="AB114" i="3"/>
  <c r="AA114" i="3"/>
  <c r="Z114" i="3"/>
  <c r="Y114" i="3"/>
  <c r="X114" i="3"/>
  <c r="W114" i="3"/>
  <c r="V114" i="3"/>
  <c r="U114" i="3"/>
  <c r="T114" i="3"/>
  <c r="S114" i="3"/>
  <c r="R114" i="3"/>
  <c r="Q114" i="3"/>
  <c r="P114" i="3"/>
  <c r="O114" i="3"/>
  <c r="N114" i="3"/>
  <c r="M114" i="3"/>
  <c r="L114" i="3"/>
  <c r="J114" i="3"/>
  <c r="I114" i="3"/>
  <c r="H114" i="3"/>
  <c r="G114" i="3"/>
  <c r="F114" i="3"/>
  <c r="E114" i="3"/>
  <c r="D114" i="3"/>
  <c r="C114" i="3"/>
  <c r="B114" i="3"/>
  <c r="L102" i="3"/>
  <c r="M102" i="3"/>
  <c r="N102" i="3"/>
  <c r="O102" i="3"/>
  <c r="P102" i="3"/>
  <c r="Q102" i="3"/>
  <c r="R102" i="3"/>
  <c r="S102" i="3"/>
  <c r="T102" i="3"/>
  <c r="U102" i="3"/>
  <c r="V102" i="3"/>
  <c r="W102" i="3"/>
  <c r="X102" i="3"/>
  <c r="Y102" i="3"/>
  <c r="Z102" i="3"/>
  <c r="AA102" i="3"/>
  <c r="AB102" i="3"/>
  <c r="AC102" i="3"/>
  <c r="AD102" i="3"/>
  <c r="AE102" i="3"/>
  <c r="AF102" i="3"/>
  <c r="AG102" i="3"/>
  <c r="AH102" i="3"/>
  <c r="AI102" i="3"/>
  <c r="AJ102" i="3"/>
  <c r="AK102" i="3"/>
  <c r="AL102" i="3"/>
  <c r="AM102" i="3"/>
  <c r="AN102" i="3"/>
  <c r="AO102" i="3"/>
  <c r="AP102" i="3"/>
  <c r="AQ102" i="3"/>
  <c r="AR102" i="3"/>
  <c r="AS102" i="3"/>
  <c r="AT102" i="3"/>
  <c r="AU102" i="3"/>
  <c r="AV102" i="3"/>
  <c r="AW102" i="3"/>
  <c r="AX102" i="3"/>
  <c r="AY102" i="3"/>
  <c r="B102" i="3"/>
  <c r="C102" i="3"/>
  <c r="D102" i="3"/>
  <c r="E102" i="3"/>
  <c r="F102" i="3"/>
  <c r="G102" i="3"/>
  <c r="H102" i="3"/>
  <c r="I102"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D103" i="3"/>
  <c r="C103" i="3"/>
  <c r="B103" i="3"/>
  <c r="AY88" i="3"/>
  <c r="AX88" i="3"/>
  <c r="AW88" i="3"/>
  <c r="AV88" i="3"/>
  <c r="AU88" i="3"/>
  <c r="AT88" i="3"/>
  <c r="AS88" i="3"/>
  <c r="AR88" i="3"/>
  <c r="AQ88" i="3"/>
  <c r="AP88" i="3"/>
  <c r="AO88" i="3"/>
  <c r="AN88" i="3"/>
  <c r="AM88" i="3"/>
  <c r="AL88" i="3"/>
  <c r="AK88" i="3"/>
  <c r="AJ88" i="3"/>
  <c r="AI88" i="3"/>
  <c r="AH88" i="3"/>
  <c r="AG88" i="3"/>
  <c r="AF88" i="3"/>
  <c r="AE88" i="3"/>
  <c r="AD88" i="3"/>
  <c r="AC88" i="3"/>
  <c r="AB88" i="3"/>
  <c r="AA88" i="3"/>
  <c r="Z88" i="3"/>
  <c r="Y88" i="3"/>
  <c r="X88" i="3"/>
  <c r="W88" i="3"/>
  <c r="V88" i="3"/>
  <c r="U88" i="3"/>
  <c r="T88" i="3"/>
  <c r="S88" i="3"/>
  <c r="R88" i="3"/>
  <c r="Q88" i="3"/>
  <c r="P88" i="3"/>
  <c r="O88" i="3"/>
  <c r="N88" i="3"/>
  <c r="M88" i="3"/>
  <c r="L88" i="3"/>
  <c r="K88" i="3"/>
  <c r="J88" i="3"/>
  <c r="I88" i="3"/>
  <c r="H88" i="3"/>
  <c r="G88" i="3"/>
  <c r="F88" i="3"/>
  <c r="E88" i="3"/>
  <c r="D88" i="3"/>
  <c r="C88" i="3"/>
  <c r="B88" i="3"/>
  <c r="C83" i="3"/>
  <c r="B83" i="3"/>
  <c r="I83" i="3"/>
  <c r="H83" i="3"/>
  <c r="G83" i="3"/>
  <c r="F83" i="3"/>
  <c r="M83" i="3"/>
  <c r="L83" i="3"/>
  <c r="U83" i="3"/>
  <c r="T83" i="3"/>
  <c r="S83" i="3"/>
  <c r="R83" i="3"/>
  <c r="Q83" i="3"/>
  <c r="P83" i="3"/>
  <c r="Z83" i="3"/>
  <c r="AA83" i="3"/>
  <c r="Y83" i="3"/>
  <c r="X83" i="3"/>
  <c r="AG83" i="3"/>
  <c r="AF83" i="3"/>
  <c r="AK83" i="3"/>
  <c r="AJ83" i="3"/>
  <c r="AR83" i="3"/>
  <c r="AS83" i="3"/>
  <c r="AV83" i="3"/>
  <c r="AW83" i="3"/>
  <c r="AW82" i="3"/>
  <c r="AV82" i="3"/>
  <c r="K82" i="3"/>
  <c r="J82" i="3"/>
  <c r="AY76" i="3"/>
  <c r="AX76" i="3"/>
  <c r="AU76" i="3"/>
  <c r="AT76" i="3"/>
  <c r="AS76" i="3"/>
  <c r="AR76" i="3"/>
  <c r="AQ76" i="3"/>
  <c r="AP76" i="3"/>
  <c r="AO76" i="3"/>
  <c r="AN76" i="3"/>
  <c r="AM76" i="3"/>
  <c r="AL76" i="3"/>
  <c r="AK76" i="3"/>
  <c r="AJ76" i="3"/>
  <c r="AI76" i="3"/>
  <c r="AH76" i="3"/>
  <c r="AG76" i="3"/>
  <c r="AF76" i="3"/>
  <c r="AE76" i="3"/>
  <c r="AD76" i="3"/>
  <c r="AC76" i="3"/>
  <c r="AB76" i="3"/>
  <c r="AA76" i="3"/>
  <c r="Z76" i="3"/>
  <c r="Y76" i="3"/>
  <c r="X76" i="3"/>
  <c r="W76" i="3"/>
  <c r="V76" i="3"/>
  <c r="U76" i="3"/>
  <c r="T76" i="3"/>
  <c r="S76" i="3"/>
  <c r="R76" i="3"/>
  <c r="Q76" i="3"/>
  <c r="P76" i="3"/>
  <c r="O76" i="3"/>
  <c r="N76" i="3"/>
  <c r="M76" i="3"/>
  <c r="L76" i="3"/>
  <c r="K76" i="3"/>
  <c r="J76" i="3"/>
  <c r="I76" i="3"/>
  <c r="H76" i="3"/>
  <c r="G76" i="3"/>
  <c r="F76" i="3"/>
  <c r="E76" i="3"/>
  <c r="D76" i="3"/>
  <c r="C76" i="3"/>
  <c r="B76" i="3"/>
  <c r="K75" i="3"/>
  <c r="J75" i="3"/>
  <c r="M74" i="3"/>
  <c r="L74" i="3"/>
  <c r="K74" i="3"/>
  <c r="J74" i="3"/>
  <c r="AT62" i="3"/>
  <c r="AU62" i="3"/>
  <c r="AV62" i="3"/>
  <c r="AW62" i="3"/>
  <c r="AX62" i="3"/>
  <c r="AY62" i="3"/>
  <c r="AT63" i="3"/>
  <c r="AU63" i="3"/>
  <c r="AV63" i="3"/>
  <c r="AW63" i="3"/>
  <c r="AX63" i="3"/>
  <c r="AY63" i="3"/>
  <c r="AT64" i="3"/>
  <c r="AU64" i="3"/>
  <c r="AV64" i="3"/>
  <c r="AW64" i="3"/>
  <c r="AX64" i="3"/>
  <c r="AY64" i="3"/>
  <c r="AT65" i="3"/>
  <c r="AU65" i="3"/>
  <c r="AV65" i="3"/>
  <c r="AW65" i="3"/>
  <c r="AX65" i="3"/>
  <c r="AY65" i="3"/>
  <c r="AT66" i="3"/>
  <c r="AU66" i="3"/>
  <c r="AV66" i="3"/>
  <c r="AW66" i="3"/>
  <c r="AX66" i="3"/>
  <c r="AY66" i="3"/>
  <c r="AT67" i="3"/>
  <c r="AU67" i="3"/>
  <c r="AV67" i="3"/>
  <c r="AW67" i="3"/>
  <c r="AX67" i="3"/>
  <c r="AY67" i="3"/>
  <c r="AJ62" i="3"/>
  <c r="AK62" i="3"/>
  <c r="AJ63" i="3"/>
  <c r="AK63" i="3"/>
  <c r="AJ64" i="3"/>
  <c r="AK64" i="3"/>
  <c r="AJ65" i="3"/>
  <c r="AK65" i="3"/>
  <c r="AJ66" i="3"/>
  <c r="AK66" i="3"/>
  <c r="AJ67" i="3"/>
  <c r="AK67" i="3"/>
  <c r="X62" i="3"/>
  <c r="Y62" i="3"/>
  <c r="Z62" i="3"/>
  <c r="AA62" i="3"/>
  <c r="AB62" i="3"/>
  <c r="AC62" i="3"/>
  <c r="AD62" i="3"/>
  <c r="AE62" i="3"/>
  <c r="AF62" i="3"/>
  <c r="AG62" i="3"/>
  <c r="X63" i="3"/>
  <c r="Y63" i="3"/>
  <c r="Z63" i="3"/>
  <c r="AA63" i="3"/>
  <c r="AB63" i="3"/>
  <c r="AC63" i="3"/>
  <c r="AD63" i="3"/>
  <c r="AE63" i="3"/>
  <c r="AF63" i="3"/>
  <c r="AG63" i="3"/>
  <c r="X64" i="3"/>
  <c r="Y64" i="3"/>
  <c r="Z64" i="3"/>
  <c r="AA64" i="3"/>
  <c r="AB64" i="3"/>
  <c r="AC64" i="3"/>
  <c r="AD64" i="3"/>
  <c r="AE64" i="3"/>
  <c r="AF64" i="3"/>
  <c r="AG64" i="3"/>
  <c r="X65" i="3"/>
  <c r="Y65" i="3"/>
  <c r="Z65" i="3"/>
  <c r="AA65" i="3"/>
  <c r="AB65" i="3"/>
  <c r="AC65" i="3"/>
  <c r="AD65" i="3"/>
  <c r="AE65" i="3"/>
  <c r="AF65" i="3"/>
  <c r="AG65" i="3"/>
  <c r="X66" i="3"/>
  <c r="Y66" i="3"/>
  <c r="Z66" i="3"/>
  <c r="AA66" i="3"/>
  <c r="AB66" i="3"/>
  <c r="AC66" i="3"/>
  <c r="AD66" i="3"/>
  <c r="AE66" i="3"/>
  <c r="AF66" i="3"/>
  <c r="AG66" i="3"/>
  <c r="X67" i="3"/>
  <c r="Y67" i="3"/>
  <c r="Z67" i="3"/>
  <c r="AA67" i="3"/>
  <c r="AB67" i="3"/>
  <c r="AC67" i="3"/>
  <c r="AD67" i="3"/>
  <c r="AE67" i="3"/>
  <c r="AF67" i="3"/>
  <c r="AG67" i="3"/>
  <c r="P62" i="3"/>
  <c r="Q62" i="3"/>
  <c r="R62" i="3"/>
  <c r="S62" i="3"/>
  <c r="T62" i="3"/>
  <c r="U62" i="3"/>
  <c r="P63" i="3"/>
  <c r="Q63" i="3"/>
  <c r="R63" i="3"/>
  <c r="S63" i="3"/>
  <c r="T63" i="3"/>
  <c r="U63" i="3"/>
  <c r="P64" i="3"/>
  <c r="Q64" i="3"/>
  <c r="R64" i="3"/>
  <c r="S64" i="3"/>
  <c r="T64" i="3"/>
  <c r="U64" i="3"/>
  <c r="P65" i="3"/>
  <c r="Q65" i="3"/>
  <c r="R65" i="3"/>
  <c r="S65" i="3"/>
  <c r="T65" i="3"/>
  <c r="U65" i="3"/>
  <c r="P66" i="3"/>
  <c r="Q66" i="3"/>
  <c r="R66" i="3"/>
  <c r="S66" i="3"/>
  <c r="T66" i="3"/>
  <c r="U66" i="3"/>
  <c r="P67" i="3"/>
  <c r="Q67" i="3"/>
  <c r="R67" i="3"/>
  <c r="S67" i="3"/>
  <c r="T67" i="3"/>
  <c r="U67" i="3"/>
  <c r="F62" i="3"/>
  <c r="G62" i="3"/>
  <c r="H62" i="3"/>
  <c r="I62" i="3"/>
  <c r="J62" i="3"/>
  <c r="K62" i="3"/>
  <c r="L62" i="3"/>
  <c r="M62" i="3"/>
  <c r="F63" i="3"/>
  <c r="G63" i="3"/>
  <c r="H63" i="3"/>
  <c r="I63" i="3"/>
  <c r="J63" i="3"/>
  <c r="K63" i="3"/>
  <c r="L63" i="3"/>
  <c r="M63" i="3"/>
  <c r="F64" i="3"/>
  <c r="G64" i="3"/>
  <c r="H64" i="3"/>
  <c r="I64" i="3"/>
  <c r="J64" i="3"/>
  <c r="K64" i="3"/>
  <c r="L64" i="3"/>
  <c r="M64" i="3"/>
  <c r="F65" i="3"/>
  <c r="G65" i="3"/>
  <c r="H65" i="3"/>
  <c r="I65" i="3"/>
  <c r="J65" i="3"/>
  <c r="K65" i="3"/>
  <c r="L65" i="3"/>
  <c r="M65" i="3"/>
  <c r="F66" i="3"/>
  <c r="G66" i="3"/>
  <c r="H66" i="3"/>
  <c r="I66" i="3"/>
  <c r="J66" i="3"/>
  <c r="K66" i="3"/>
  <c r="L66" i="3"/>
  <c r="M66" i="3"/>
  <c r="F67" i="3"/>
  <c r="G67" i="3"/>
  <c r="H67" i="3"/>
  <c r="I67" i="3"/>
  <c r="J67" i="3"/>
  <c r="K67" i="3"/>
  <c r="L67" i="3"/>
  <c r="M67" i="3"/>
  <c r="K60" i="3"/>
  <c r="J60" i="3"/>
  <c r="B62" i="3"/>
  <c r="C62" i="3"/>
  <c r="B63" i="3"/>
  <c r="C63" i="3"/>
  <c r="B64" i="3"/>
  <c r="C64" i="3"/>
  <c r="B65" i="3"/>
  <c r="C65" i="3"/>
  <c r="B66" i="3"/>
  <c r="C66" i="3"/>
  <c r="B67" i="3"/>
  <c r="C67" i="3"/>
  <c r="AY68" i="3"/>
  <c r="AX68" i="3"/>
  <c r="AU68" i="3"/>
  <c r="AT68" i="3"/>
  <c r="AS68" i="3"/>
  <c r="AR68" i="3"/>
  <c r="AQ68" i="3"/>
  <c r="AP68" i="3"/>
  <c r="AO68" i="3"/>
  <c r="AN68" i="3"/>
  <c r="AM68" i="3"/>
  <c r="AL68" i="3"/>
  <c r="AK68" i="3"/>
  <c r="AJ68" i="3"/>
  <c r="AI68" i="3"/>
  <c r="AH68" i="3"/>
  <c r="AG68" i="3"/>
  <c r="AF68" i="3"/>
  <c r="AE68" i="3"/>
  <c r="AD68" i="3"/>
  <c r="AC68" i="3"/>
  <c r="AB68" i="3"/>
  <c r="AA68" i="3"/>
  <c r="Z68" i="3"/>
  <c r="Y68" i="3"/>
  <c r="X68" i="3"/>
  <c r="W68" i="3"/>
  <c r="V68" i="3"/>
  <c r="U68" i="3"/>
  <c r="T68" i="3"/>
  <c r="S68" i="3"/>
  <c r="R68" i="3"/>
  <c r="Q68" i="3"/>
  <c r="P68" i="3"/>
  <c r="O68" i="3"/>
  <c r="N68" i="3"/>
  <c r="M68" i="3"/>
  <c r="L68" i="3"/>
  <c r="K68" i="3"/>
  <c r="J68" i="3"/>
  <c r="I68" i="3"/>
  <c r="H68" i="3"/>
  <c r="G68" i="3"/>
  <c r="F68" i="3"/>
  <c r="E68" i="3"/>
  <c r="D68" i="3"/>
  <c r="C68" i="3"/>
  <c r="B68" i="3"/>
  <c r="AY61" i="3"/>
  <c r="AX61" i="3"/>
  <c r="AW61" i="3"/>
  <c r="AV61" i="3"/>
  <c r="AU61" i="3"/>
  <c r="AT61" i="3"/>
  <c r="AS61" i="3"/>
  <c r="AR61" i="3"/>
  <c r="AQ61" i="3"/>
  <c r="AP61" i="3"/>
  <c r="AO61" i="3"/>
  <c r="AN61" i="3"/>
  <c r="AM61" i="3"/>
  <c r="AL61" i="3"/>
  <c r="AK61" i="3"/>
  <c r="AJ61" i="3"/>
  <c r="AI61" i="3"/>
  <c r="AH61" i="3"/>
  <c r="AG61" i="3"/>
  <c r="AF61" i="3"/>
  <c r="AE61" i="3"/>
  <c r="AD61" i="3"/>
  <c r="AC61" i="3"/>
  <c r="AB61" i="3"/>
  <c r="AA61" i="3"/>
  <c r="Z61" i="3"/>
  <c r="Y61" i="3"/>
  <c r="X61" i="3"/>
  <c r="W61" i="3"/>
  <c r="V61" i="3"/>
  <c r="U61" i="3"/>
  <c r="T61" i="3"/>
  <c r="S61" i="3"/>
  <c r="R61" i="3"/>
  <c r="Q61" i="3"/>
  <c r="P61" i="3"/>
  <c r="O61" i="3"/>
  <c r="N61" i="3"/>
  <c r="M61" i="3"/>
  <c r="L61" i="3"/>
  <c r="K61" i="3"/>
  <c r="J61" i="3"/>
  <c r="I61" i="3"/>
  <c r="H61" i="3"/>
  <c r="G61" i="3"/>
  <c r="F61" i="3"/>
  <c r="E61" i="3"/>
  <c r="D61" i="3"/>
  <c r="C61" i="3"/>
  <c r="B61" i="3"/>
  <c r="AY52" i="3"/>
  <c r="AX52" i="3"/>
  <c r="AW52" i="3"/>
  <c r="AV52" i="3"/>
  <c r="AU52" i="3"/>
  <c r="AT52" i="3"/>
  <c r="AS52" i="3"/>
  <c r="AR52" i="3"/>
  <c r="AQ52" i="3"/>
  <c r="AP52" i="3"/>
  <c r="AO52" i="3"/>
  <c r="AN52" i="3"/>
  <c r="AM52" i="3"/>
  <c r="AL52" i="3"/>
  <c r="AK52" i="3"/>
  <c r="AJ52" i="3"/>
  <c r="AI52" i="3"/>
  <c r="AH52" i="3"/>
  <c r="AG52" i="3"/>
  <c r="AF52" i="3"/>
  <c r="AE52" i="3"/>
  <c r="AD52" i="3"/>
  <c r="AC52" i="3"/>
  <c r="AB52" i="3"/>
  <c r="AA52" i="3"/>
  <c r="Z52" i="3"/>
  <c r="Y52" i="3"/>
  <c r="X52" i="3"/>
  <c r="W52" i="3"/>
  <c r="V52" i="3"/>
  <c r="U52" i="3"/>
  <c r="T52" i="3"/>
  <c r="S52" i="3"/>
  <c r="R52" i="3"/>
  <c r="Q52" i="3"/>
  <c r="P52" i="3"/>
  <c r="O52" i="3"/>
  <c r="N52" i="3"/>
  <c r="M52" i="3"/>
  <c r="L52" i="3"/>
  <c r="K52" i="3"/>
  <c r="J52" i="3"/>
  <c r="I52" i="3"/>
  <c r="H52" i="3"/>
  <c r="G52" i="3"/>
  <c r="F52" i="3"/>
  <c r="E52" i="3"/>
  <c r="D52" i="3"/>
  <c r="C52" i="3"/>
  <c r="B52" i="3"/>
  <c r="X44" i="3"/>
  <c r="Y44" i="3"/>
  <c r="X45" i="3"/>
  <c r="Y45" i="3"/>
  <c r="X46" i="3"/>
  <c r="Y46" i="3"/>
  <c r="X47" i="3"/>
  <c r="Y47" i="3"/>
  <c r="X48" i="3"/>
  <c r="Y48" i="3"/>
  <c r="X49" i="3"/>
  <c r="Y49" i="3"/>
  <c r="X50" i="3"/>
  <c r="Y50" i="3"/>
  <c r="X51" i="3"/>
  <c r="Y51" i="3"/>
  <c r="Y43" i="3"/>
  <c r="X43" i="3"/>
  <c r="K51" i="3"/>
  <c r="J51" i="3"/>
  <c r="M47" i="3"/>
  <c r="L47" i="3"/>
  <c r="U45" i="3"/>
  <c r="T45" i="3"/>
  <c r="AW51" i="3"/>
  <c r="AV51" i="3"/>
  <c r="AW40" i="3"/>
  <c r="AV40" i="3"/>
  <c r="K40" i="3"/>
  <c r="J40" i="3"/>
  <c r="M34" i="3"/>
  <c r="L34" i="3"/>
  <c r="AY42" i="3"/>
  <c r="AX42" i="3"/>
  <c r="AW42" i="3"/>
  <c r="AV42" i="3"/>
  <c r="AU42" i="3"/>
  <c r="AT42" i="3"/>
  <c r="AS42" i="3"/>
  <c r="AR42" i="3"/>
  <c r="AQ42" i="3"/>
  <c r="AP42" i="3"/>
  <c r="AO42" i="3"/>
  <c r="AN42" i="3"/>
  <c r="AM42" i="3"/>
  <c r="AL42" i="3"/>
  <c r="AK42" i="3"/>
  <c r="AJ42" i="3"/>
  <c r="AI42" i="3"/>
  <c r="AH42" i="3"/>
  <c r="AG42" i="3"/>
  <c r="AF42" i="3"/>
  <c r="AE42" i="3"/>
  <c r="AD42" i="3"/>
  <c r="AC42" i="3"/>
  <c r="AB42" i="3"/>
  <c r="AA42" i="3"/>
  <c r="Z42" i="3"/>
  <c r="Y42" i="3"/>
  <c r="X42" i="3"/>
  <c r="W42" i="3"/>
  <c r="V42" i="3"/>
  <c r="U42" i="3"/>
  <c r="T42" i="3"/>
  <c r="S42" i="3"/>
  <c r="R42" i="3"/>
  <c r="Q42" i="3"/>
  <c r="P42" i="3"/>
  <c r="O42" i="3"/>
  <c r="N42" i="3"/>
  <c r="M42" i="3"/>
  <c r="L42" i="3"/>
  <c r="K42" i="3"/>
  <c r="J42" i="3"/>
  <c r="I42" i="3"/>
  <c r="H42" i="3"/>
  <c r="G42" i="3"/>
  <c r="F42" i="3"/>
  <c r="E42" i="3"/>
  <c r="D42" i="3"/>
  <c r="C42" i="3"/>
  <c r="B42" i="3"/>
  <c r="B30" i="3"/>
  <c r="C30" i="3"/>
  <c r="D30" i="3"/>
  <c r="E30" i="3"/>
  <c r="F30" i="3"/>
  <c r="G30" i="3"/>
  <c r="H30" i="3"/>
  <c r="I30" i="3"/>
  <c r="J30" i="3"/>
  <c r="K30" i="3"/>
  <c r="L30" i="3"/>
  <c r="M30" i="3"/>
  <c r="P30" i="3"/>
  <c r="Q30" i="3"/>
  <c r="R30" i="3"/>
  <c r="S30" i="3"/>
  <c r="T30" i="3"/>
  <c r="U30" i="3"/>
  <c r="V30" i="3"/>
  <c r="W30" i="3"/>
  <c r="X30" i="3"/>
  <c r="Y30" i="3"/>
  <c r="Z30" i="3"/>
  <c r="AA30" i="3"/>
  <c r="AB30" i="3"/>
  <c r="AC30" i="3"/>
  <c r="AD30" i="3"/>
  <c r="AE30" i="3"/>
  <c r="AF30" i="3"/>
  <c r="AG30" i="3"/>
  <c r="AH30" i="3"/>
  <c r="AI30" i="3"/>
  <c r="AJ30" i="3"/>
  <c r="AK30" i="3"/>
  <c r="AL30" i="3"/>
  <c r="AM30" i="3"/>
  <c r="AN30" i="3"/>
  <c r="AO30" i="3"/>
  <c r="AP30" i="3"/>
  <c r="AQ30" i="3"/>
  <c r="AR30" i="3"/>
  <c r="AS30" i="3"/>
  <c r="AT30" i="3"/>
  <c r="AU30" i="3"/>
  <c r="AV30" i="3"/>
  <c r="AW30" i="3"/>
  <c r="AX30" i="3"/>
  <c r="AY30" i="3"/>
  <c r="O30" i="3"/>
  <c r="N30" i="3"/>
  <c r="AR27" i="3"/>
  <c r="AS27" i="3"/>
  <c r="AR28" i="3"/>
  <c r="AS28" i="3"/>
  <c r="AR29" i="3"/>
  <c r="AS29" i="3"/>
  <c r="AR31" i="3"/>
  <c r="AS31" i="3"/>
  <c r="AR32" i="3"/>
  <c r="AS32" i="3"/>
  <c r="AR33" i="3"/>
  <c r="AS33" i="3"/>
  <c r="AR34" i="3"/>
  <c r="AS34" i="3"/>
  <c r="AR35" i="3"/>
  <c r="AS35" i="3"/>
  <c r="AR36" i="3"/>
  <c r="AS36" i="3"/>
  <c r="AR37" i="3"/>
  <c r="AS37" i="3"/>
  <c r="AR38" i="3"/>
  <c r="AS38" i="3"/>
  <c r="AR39" i="3"/>
  <c r="AS39" i="3"/>
  <c r="AR40" i="3"/>
  <c r="AS40" i="3"/>
  <c r="AR41" i="3"/>
  <c r="AS41" i="3"/>
  <c r="AR43" i="3"/>
  <c r="AS43" i="3"/>
  <c r="AR44" i="3"/>
  <c r="AS44" i="3"/>
  <c r="AR45" i="3"/>
  <c r="AS45" i="3"/>
  <c r="AR46" i="3"/>
  <c r="AS46" i="3"/>
  <c r="AR47" i="3"/>
  <c r="AS47" i="3"/>
  <c r="AR48" i="3"/>
  <c r="AS48" i="3"/>
  <c r="AR49" i="3"/>
  <c r="AS49" i="3"/>
  <c r="AR50" i="3"/>
  <c r="AS50" i="3"/>
  <c r="AR51" i="3"/>
  <c r="AS51" i="3"/>
  <c r="AR53" i="3"/>
  <c r="AS53" i="3"/>
  <c r="AR54" i="3"/>
  <c r="AS54" i="3"/>
  <c r="AR55" i="3"/>
  <c r="AS55" i="3"/>
  <c r="AR56" i="3"/>
  <c r="AS56" i="3"/>
  <c r="AR57" i="3"/>
  <c r="AS57" i="3"/>
  <c r="AR58" i="3"/>
  <c r="AS58" i="3"/>
  <c r="AR59" i="3"/>
  <c r="AS59" i="3"/>
  <c r="AR60" i="3"/>
  <c r="AS60" i="3"/>
  <c r="AR62" i="3"/>
  <c r="AS62" i="3"/>
  <c r="AR63" i="3"/>
  <c r="AS63" i="3"/>
  <c r="AR64" i="3"/>
  <c r="AS64" i="3"/>
  <c r="AR65" i="3"/>
  <c r="AS65" i="3"/>
  <c r="AR66" i="3"/>
  <c r="AS66" i="3"/>
  <c r="AR67" i="3"/>
  <c r="AS67" i="3"/>
  <c r="AR69" i="3"/>
  <c r="AS69" i="3"/>
  <c r="AR70" i="3"/>
  <c r="AS70" i="3"/>
  <c r="AR71" i="3"/>
  <c r="AS71" i="3"/>
  <c r="AR72" i="3"/>
  <c r="AS72" i="3"/>
  <c r="AR73" i="3"/>
  <c r="AS73" i="3"/>
  <c r="AR74" i="3"/>
  <c r="AS74" i="3"/>
  <c r="AR75" i="3"/>
  <c r="AS75" i="3"/>
  <c r="AR77" i="3"/>
  <c r="AS77" i="3"/>
  <c r="AR78" i="3"/>
  <c r="AS78" i="3"/>
  <c r="AR79" i="3"/>
  <c r="AS79" i="3"/>
  <c r="AR80" i="3"/>
  <c r="AS80" i="3"/>
  <c r="AR81" i="3"/>
  <c r="AS81" i="3"/>
  <c r="AR82" i="3"/>
  <c r="AS82" i="3"/>
  <c r="AR85" i="3"/>
  <c r="AS85" i="3"/>
  <c r="AR86" i="3"/>
  <c r="AS86" i="3"/>
  <c r="AR87" i="3"/>
  <c r="AS87" i="3"/>
  <c r="AR89" i="3"/>
  <c r="AS89" i="3"/>
  <c r="AR90" i="3"/>
  <c r="AS90" i="3"/>
  <c r="AR91" i="3"/>
  <c r="AS91" i="3"/>
  <c r="AR92" i="3"/>
  <c r="AS92" i="3"/>
  <c r="AR93" i="3"/>
  <c r="AS93" i="3"/>
  <c r="AR94" i="3"/>
  <c r="AS94" i="3"/>
  <c r="AR95" i="3"/>
  <c r="AS95" i="3"/>
  <c r="AR96" i="3"/>
  <c r="AS96" i="3"/>
  <c r="AR97" i="3"/>
  <c r="AS97" i="3"/>
  <c r="AR98" i="3"/>
  <c r="AS98" i="3"/>
  <c r="AR99" i="3"/>
  <c r="AS99" i="3"/>
  <c r="AR100" i="3"/>
  <c r="AS100" i="3"/>
  <c r="AR101" i="3"/>
  <c r="AS101" i="3"/>
  <c r="AR104" i="3"/>
  <c r="AS104" i="3"/>
  <c r="AR105" i="3"/>
  <c r="AS105" i="3"/>
  <c r="AR106" i="3"/>
  <c r="AS106" i="3"/>
  <c r="AR107" i="3"/>
  <c r="AS107" i="3"/>
  <c r="AR108" i="3"/>
  <c r="AS108" i="3"/>
  <c r="AR109" i="3"/>
  <c r="AS109" i="3"/>
  <c r="AR110" i="3"/>
  <c r="AS110" i="3"/>
  <c r="AR111" i="3"/>
  <c r="AS111" i="3"/>
  <c r="AR113" i="3"/>
  <c r="AS113" i="3"/>
  <c r="AR115" i="3"/>
  <c r="AS115" i="3"/>
  <c r="AR116" i="3"/>
  <c r="AS116" i="3"/>
  <c r="AR117" i="3"/>
  <c r="AS117" i="3"/>
  <c r="AR118" i="3"/>
  <c r="AS118" i="3"/>
  <c r="AR119" i="3"/>
  <c r="AS119" i="3"/>
  <c r="AR120" i="3"/>
  <c r="AS120" i="3"/>
  <c r="AR121" i="3"/>
  <c r="AS121" i="3"/>
  <c r="AR122" i="3"/>
  <c r="AS122" i="3"/>
  <c r="AR123" i="3"/>
  <c r="AS123" i="3"/>
  <c r="AR124" i="3"/>
  <c r="AS124" i="3"/>
  <c r="AR126" i="3"/>
  <c r="AS126" i="3"/>
  <c r="AR127" i="3"/>
  <c r="AS127" i="3"/>
  <c r="AR128" i="3"/>
  <c r="AS128" i="3"/>
  <c r="AR129" i="3"/>
  <c r="AS129" i="3"/>
  <c r="AR130" i="3"/>
  <c r="AS130" i="3"/>
  <c r="AR131" i="3"/>
  <c r="AS131" i="3"/>
  <c r="AR132" i="3"/>
  <c r="AS132" i="3"/>
  <c r="AR138" i="3"/>
  <c r="AS138" i="3"/>
  <c r="AR139" i="3"/>
  <c r="AS139" i="3"/>
  <c r="AR140" i="3"/>
  <c r="AS140" i="3"/>
  <c r="AR141" i="3"/>
  <c r="AS141" i="3"/>
  <c r="AR143" i="3"/>
  <c r="AS143" i="3"/>
  <c r="AR144" i="3"/>
  <c r="AS144" i="3"/>
  <c r="AR145" i="3"/>
  <c r="AS145" i="3"/>
  <c r="AR146" i="3"/>
  <c r="AS146" i="3"/>
  <c r="AR147" i="3"/>
  <c r="AS147" i="3"/>
  <c r="AR148" i="3"/>
  <c r="AS148" i="3"/>
  <c r="AR149" i="3"/>
  <c r="AS149" i="3"/>
  <c r="AR152" i="3"/>
  <c r="AS152" i="3"/>
  <c r="AR153" i="3"/>
  <c r="AS153" i="3"/>
  <c r="AR154" i="3"/>
  <c r="AS154" i="3"/>
  <c r="AR155" i="3"/>
  <c r="AS155" i="3"/>
  <c r="AR156" i="3"/>
  <c r="AS156" i="3"/>
  <c r="AR157" i="3"/>
  <c r="AS157" i="3"/>
  <c r="AR163" i="3"/>
  <c r="AS163" i="3"/>
  <c r="AR164" i="3"/>
  <c r="AS164" i="3"/>
  <c r="AR165" i="3"/>
  <c r="AS165" i="3"/>
  <c r="AR166" i="3"/>
  <c r="AS166" i="3"/>
  <c r="AR167" i="3"/>
  <c r="AS167" i="3"/>
  <c r="AR168" i="3"/>
  <c r="AS168" i="3"/>
  <c r="AR169" i="3"/>
  <c r="AS169" i="3"/>
  <c r="AR171" i="3"/>
  <c r="AS171" i="3"/>
  <c r="AR172" i="3"/>
  <c r="AS172" i="3"/>
  <c r="AR173" i="3"/>
  <c r="AS173" i="3"/>
  <c r="AR174" i="3"/>
  <c r="AS174" i="3"/>
  <c r="AR176" i="3"/>
  <c r="AS176" i="3"/>
  <c r="AR177" i="3"/>
  <c r="AS177" i="3"/>
  <c r="AR178" i="3"/>
  <c r="AS178" i="3"/>
  <c r="AR179" i="3"/>
  <c r="AS179" i="3"/>
  <c r="AR180" i="3"/>
  <c r="AS180" i="3"/>
  <c r="AR181" i="3"/>
  <c r="AS181" i="3"/>
  <c r="AR183" i="3"/>
  <c r="AS183" i="3"/>
  <c r="AR184" i="3"/>
  <c r="AS184" i="3"/>
  <c r="AR185" i="3"/>
  <c r="AS185" i="3"/>
  <c r="AR186" i="3"/>
  <c r="AS186" i="3"/>
  <c r="AR187" i="3"/>
  <c r="AS187" i="3"/>
  <c r="AR188" i="3"/>
  <c r="AS188" i="3"/>
  <c r="AR190" i="3"/>
  <c r="AS190" i="3"/>
  <c r="AR191" i="3"/>
  <c r="AS191" i="3"/>
  <c r="AR192" i="3"/>
  <c r="AS192" i="3"/>
  <c r="AR193" i="3"/>
  <c r="AS193" i="3"/>
  <c r="AR194" i="3"/>
  <c r="AS194" i="3"/>
  <c r="AR195" i="3"/>
  <c r="AS195" i="3"/>
  <c r="AR196" i="3"/>
  <c r="AS196" i="3"/>
  <c r="AR197" i="3"/>
  <c r="AS197" i="3"/>
  <c r="AR199" i="3"/>
  <c r="AS199" i="3"/>
  <c r="AR200" i="3"/>
  <c r="AS200" i="3"/>
  <c r="AR201" i="3"/>
  <c r="AS201" i="3"/>
  <c r="AR202" i="3"/>
  <c r="AS202" i="3"/>
  <c r="AR203" i="3"/>
  <c r="AS203" i="3"/>
  <c r="AR204" i="3"/>
  <c r="AS204" i="3"/>
  <c r="AR206" i="3"/>
  <c r="AS206" i="3"/>
  <c r="AR207" i="3"/>
  <c r="AS207" i="3"/>
  <c r="AR208" i="3"/>
  <c r="AS208" i="3"/>
  <c r="AR209" i="3"/>
  <c r="AS209" i="3"/>
  <c r="AR210" i="3"/>
  <c r="AS210" i="3"/>
  <c r="AR212" i="3"/>
  <c r="AS212" i="3"/>
  <c r="AR213" i="3"/>
  <c r="AS213" i="3"/>
  <c r="AR214" i="3"/>
  <c r="AS214" i="3"/>
  <c r="AR215" i="3"/>
  <c r="AS215" i="3"/>
  <c r="AR216" i="3"/>
  <c r="AS216" i="3"/>
  <c r="AR218" i="3"/>
  <c r="AS218" i="3"/>
  <c r="AR219" i="3"/>
  <c r="AS219" i="3"/>
  <c r="AR220" i="3"/>
  <c r="AS220" i="3"/>
  <c r="AR221" i="3"/>
  <c r="AS221" i="3"/>
  <c r="AR222" i="3"/>
  <c r="AS222" i="3"/>
  <c r="AR223" i="3"/>
  <c r="AS223" i="3"/>
  <c r="AR226" i="3"/>
  <c r="AS226" i="3"/>
  <c r="AR227" i="3"/>
  <c r="AS227" i="3"/>
  <c r="AR228" i="3"/>
  <c r="AS228" i="3"/>
  <c r="AR229" i="3"/>
  <c r="AS229" i="3"/>
  <c r="AR230" i="3"/>
  <c r="AS230" i="3"/>
  <c r="AR231" i="3"/>
  <c r="AS231" i="3"/>
  <c r="AR232" i="3"/>
  <c r="AS232" i="3"/>
  <c r="AR233" i="3"/>
  <c r="AS233" i="3"/>
  <c r="AR235" i="3"/>
  <c r="AS235" i="3"/>
  <c r="AR236" i="3"/>
  <c r="AS236" i="3"/>
  <c r="AR237" i="3"/>
  <c r="AS237" i="3"/>
  <c r="AR238" i="3"/>
  <c r="AS238" i="3"/>
  <c r="AR239" i="3"/>
  <c r="AS239" i="3"/>
  <c r="AR240" i="3"/>
  <c r="AS240" i="3"/>
  <c r="AR241" i="3"/>
  <c r="AS241" i="3"/>
  <c r="AR243" i="3"/>
  <c r="AS243" i="3"/>
  <c r="AR244" i="3"/>
  <c r="AS244" i="3"/>
  <c r="AR245" i="3"/>
  <c r="AS245" i="3"/>
  <c r="AR246" i="3"/>
  <c r="AS246" i="3"/>
  <c r="AR247" i="3"/>
  <c r="AS247" i="3"/>
  <c r="AR248" i="3"/>
  <c r="AS248" i="3"/>
  <c r="AR249" i="3"/>
  <c r="AS249" i="3"/>
  <c r="AS26" i="3"/>
  <c r="AR26" i="3"/>
  <c r="AS25" i="3"/>
  <c r="AR25" i="3"/>
  <c r="O23" i="3"/>
  <c r="O19" i="3"/>
  <c r="O18" i="3"/>
  <c r="O17" i="3"/>
  <c r="B16" i="3"/>
  <c r="M51" i="10" l="1"/>
  <c r="M47" i="10"/>
  <c r="B65" i="10"/>
  <c r="D67" i="10"/>
  <c r="D66" i="10"/>
  <c r="D65" i="10"/>
  <c r="D64" i="10"/>
  <c r="D63" i="10"/>
  <c r="D62" i="10"/>
  <c r="K66" i="10"/>
  <c r="J65" i="10"/>
  <c r="H64" i="10"/>
  <c r="K62" i="10"/>
  <c r="P67" i="10"/>
  <c r="Q66" i="10"/>
  <c r="M66" i="10"/>
  <c r="N65" i="10"/>
  <c r="O64" i="10"/>
  <c r="P63" i="10"/>
  <c r="Q62" i="10"/>
  <c r="M62" i="10"/>
  <c r="S64" i="10"/>
  <c r="Y67" i="10"/>
  <c r="X66" i="10"/>
  <c r="Z64" i="10"/>
  <c r="Y63" i="10"/>
  <c r="X62" i="10"/>
  <c r="Z13" i="10"/>
  <c r="Z11" i="10"/>
  <c r="B10" i="10"/>
  <c r="I17" i="10"/>
  <c r="G34" i="10"/>
  <c r="K45" i="10"/>
  <c r="E61" i="10"/>
  <c r="H61" i="10"/>
  <c r="M61" i="10"/>
  <c r="Q61" i="10"/>
  <c r="U61" i="10"/>
  <c r="Y61" i="10"/>
  <c r="D68" i="10"/>
  <c r="I68" i="10"/>
  <c r="L68" i="10"/>
  <c r="P68" i="10"/>
  <c r="T68" i="10"/>
  <c r="X68" i="10"/>
  <c r="F60" i="10"/>
  <c r="F74" i="10"/>
  <c r="F82" i="10"/>
  <c r="Y121" i="10"/>
  <c r="Y117" i="10"/>
  <c r="Y154" i="10"/>
  <c r="N10" i="10"/>
  <c r="J10" i="10"/>
  <c r="E10" i="10"/>
  <c r="B12" i="10"/>
  <c r="E13" i="10"/>
  <c r="E12" i="10"/>
  <c r="E11" i="10"/>
  <c r="N13" i="10"/>
  <c r="J13" i="10"/>
  <c r="K12" i="10"/>
  <c r="L11" i="10"/>
  <c r="T13" i="10"/>
  <c r="S12" i="10"/>
  <c r="I18" i="10"/>
  <c r="M50" i="10"/>
  <c r="M46" i="10"/>
  <c r="B64" i="10"/>
  <c r="G67" i="10"/>
  <c r="G66" i="10"/>
  <c r="G65" i="10"/>
  <c r="G64" i="10"/>
  <c r="G63" i="10"/>
  <c r="G62" i="10"/>
  <c r="K67" i="10"/>
  <c r="J66" i="10"/>
  <c r="H65" i="10"/>
  <c r="K63" i="10"/>
  <c r="J62" i="10"/>
  <c r="O67" i="10"/>
  <c r="P66" i="10"/>
  <c r="Q65" i="10"/>
  <c r="M65" i="10"/>
  <c r="N64" i="10"/>
  <c r="O63" i="10"/>
  <c r="P62" i="10"/>
  <c r="S67" i="10"/>
  <c r="S63" i="10"/>
  <c r="X67" i="10"/>
  <c r="Z65" i="10"/>
  <c r="Y64" i="10"/>
  <c r="X63" i="10"/>
  <c r="W13" i="10"/>
  <c r="W7" i="10"/>
  <c r="Y13" i="10"/>
  <c r="Y11" i="10"/>
  <c r="I19" i="10"/>
  <c r="F40" i="10"/>
  <c r="G47" i="10"/>
  <c r="B61" i="10"/>
  <c r="F61" i="10"/>
  <c r="J61" i="10"/>
  <c r="N61" i="10"/>
  <c r="R61" i="10"/>
  <c r="V61" i="10"/>
  <c r="Z61" i="10"/>
  <c r="E68" i="10"/>
  <c r="H68" i="10"/>
  <c r="M68" i="10"/>
  <c r="Q68" i="10"/>
  <c r="U68" i="10"/>
  <c r="Z68" i="10"/>
  <c r="G74" i="10"/>
  <c r="Y82" i="10"/>
  <c r="Y124" i="10"/>
  <c r="Y120" i="10"/>
  <c r="Y116" i="10"/>
  <c r="Y157" i="10"/>
  <c r="Y153" i="10"/>
  <c r="W12" i="10"/>
  <c r="Y10" i="10"/>
  <c r="U10" i="10"/>
  <c r="M10" i="10"/>
  <c r="H10" i="10"/>
  <c r="D10" i="10"/>
  <c r="B11" i="10"/>
  <c r="D13" i="10"/>
  <c r="D12" i="10"/>
  <c r="D11" i="10"/>
  <c r="M13" i="10"/>
  <c r="N12" i="10"/>
  <c r="J12" i="10"/>
  <c r="K11" i="10"/>
  <c r="S13" i="10"/>
  <c r="U11" i="10"/>
  <c r="M49" i="10"/>
  <c r="M45" i="10"/>
  <c r="B67" i="10"/>
  <c r="B63" i="10"/>
  <c r="F67" i="10"/>
  <c r="F66" i="10"/>
  <c r="F65" i="10"/>
  <c r="F64" i="10"/>
  <c r="F63" i="10"/>
  <c r="F62" i="10"/>
  <c r="J67" i="10"/>
  <c r="H66" i="10"/>
  <c r="K64" i="10"/>
  <c r="J63" i="10"/>
  <c r="H62" i="10"/>
  <c r="N67" i="10"/>
  <c r="O66" i="10"/>
  <c r="P65" i="10"/>
  <c r="Q64" i="10"/>
  <c r="M64" i="10"/>
  <c r="N63" i="10"/>
  <c r="O62" i="10"/>
  <c r="S66" i="10"/>
  <c r="S62" i="10"/>
  <c r="Z66" i="10"/>
  <c r="Y65" i="10"/>
  <c r="X64" i="10"/>
  <c r="Z62" i="10"/>
  <c r="F124" i="10"/>
  <c r="W8" i="10"/>
  <c r="Z12" i="10"/>
  <c r="Y40" i="10"/>
  <c r="F51" i="10"/>
  <c r="C61" i="10"/>
  <c r="G61" i="10"/>
  <c r="K61" i="10"/>
  <c r="O61" i="10"/>
  <c r="S61" i="10"/>
  <c r="B68" i="10"/>
  <c r="F68" i="10"/>
  <c r="J68" i="10"/>
  <c r="N68" i="10"/>
  <c r="R68" i="10"/>
  <c r="V68" i="10"/>
  <c r="F75" i="10"/>
  <c r="Y123" i="10"/>
  <c r="Y119" i="10"/>
  <c r="Y115" i="10"/>
  <c r="Y156" i="10"/>
  <c r="Y152" i="10"/>
  <c r="W11" i="10"/>
  <c r="Y9" i="10"/>
  <c r="T10" i="10"/>
  <c r="L10" i="10"/>
  <c r="G10" i="10"/>
  <c r="G13" i="10"/>
  <c r="G12" i="10"/>
  <c r="G11" i="10"/>
  <c r="L13" i="10"/>
  <c r="M12" i="10"/>
  <c r="N11" i="10"/>
  <c r="J11" i="10"/>
  <c r="U12" i="10"/>
  <c r="T11" i="10"/>
  <c r="M48" i="10"/>
  <c r="M44" i="10"/>
  <c r="B66" i="10"/>
  <c r="B62" i="10"/>
  <c r="E67" i="10"/>
  <c r="E66" i="10"/>
  <c r="E65" i="10"/>
  <c r="E64" i="10"/>
  <c r="E63" i="10"/>
  <c r="E62" i="10"/>
  <c r="H67" i="10"/>
  <c r="K65" i="10"/>
  <c r="J64" i="10"/>
  <c r="H63" i="10"/>
  <c r="Q67" i="10"/>
  <c r="M67" i="10"/>
  <c r="N66" i="10"/>
  <c r="O65" i="10"/>
  <c r="P64" i="10"/>
  <c r="Q63" i="10"/>
  <c r="M63" i="10"/>
  <c r="N62" i="10"/>
  <c r="S65" i="10"/>
  <c r="Z67" i="10"/>
  <c r="Y66" i="10"/>
  <c r="X65" i="10"/>
  <c r="Z63" i="10"/>
  <c r="Y62" i="10"/>
  <c r="Y138" i="10"/>
  <c r="Y12" i="10"/>
  <c r="I23" i="10"/>
  <c r="Y51" i="10"/>
  <c r="M43" i="10"/>
  <c r="D61" i="10"/>
  <c r="I61" i="10"/>
  <c r="L61" i="10"/>
  <c r="P61" i="10"/>
  <c r="T61" i="10"/>
  <c r="X61" i="10"/>
  <c r="C68" i="10"/>
  <c r="G68" i="10"/>
  <c r="K68" i="10"/>
  <c r="O68" i="10"/>
  <c r="S68" i="10"/>
  <c r="Y122" i="10"/>
  <c r="Y118" i="10"/>
  <c r="Y155" i="10"/>
  <c r="W9" i="10"/>
  <c r="Z10" i="10"/>
  <c r="W10" i="10"/>
  <c r="S10" i="10"/>
  <c r="K10" i="10"/>
  <c r="F10" i="10"/>
  <c r="B13" i="10"/>
  <c r="F13" i="10"/>
  <c r="F12" i="10"/>
  <c r="F11" i="10"/>
  <c r="K13" i="10"/>
  <c r="L12" i="10"/>
  <c r="M11" i="10"/>
  <c r="U13" i="10"/>
  <c r="T12" i="10"/>
  <c r="S11" i="10"/>
  <c r="AQ249" i="3"/>
  <c r="AQ248" i="3"/>
  <c r="AQ247" i="3"/>
  <c r="AQ246" i="3"/>
  <c r="AQ245" i="3"/>
  <c r="AQ244" i="3"/>
  <c r="AQ243" i="3"/>
  <c r="AQ241" i="3"/>
  <c r="AQ240" i="3"/>
  <c r="AQ239" i="3"/>
  <c r="AQ238" i="3"/>
  <c r="AQ237" i="3"/>
  <c r="AQ236" i="3"/>
  <c r="AQ235" i="3"/>
  <c r="AQ233" i="3"/>
  <c r="AQ232" i="3"/>
  <c r="AQ231" i="3"/>
  <c r="AQ230" i="3"/>
  <c r="AQ229" i="3"/>
  <c r="AQ228" i="3"/>
  <c r="AQ227" i="3"/>
  <c r="AQ226" i="3"/>
  <c r="AQ223" i="3"/>
  <c r="AQ222" i="3"/>
  <c r="AQ221" i="3"/>
  <c r="AQ220" i="3"/>
  <c r="AQ219" i="3"/>
  <c r="AQ218" i="3"/>
  <c r="AQ216" i="3"/>
  <c r="AQ215" i="3"/>
  <c r="AQ214" i="3"/>
  <c r="AQ213" i="3"/>
  <c r="AQ212" i="3"/>
  <c r="AQ210" i="3"/>
  <c r="AQ209" i="3"/>
  <c r="AQ208" i="3"/>
  <c r="AQ207" i="3"/>
  <c r="AQ206" i="3"/>
  <c r="AQ204" i="3"/>
  <c r="AQ203" i="3"/>
  <c r="AQ202" i="3"/>
  <c r="AQ201" i="3"/>
  <c r="AQ200" i="3"/>
  <c r="AQ199" i="3"/>
  <c r="AQ197" i="3"/>
  <c r="AQ196" i="3"/>
  <c r="AQ195" i="3"/>
  <c r="AQ194" i="3"/>
  <c r="AQ193" i="3"/>
  <c r="AQ192" i="3"/>
  <c r="AQ191" i="3"/>
  <c r="AQ190" i="3"/>
  <c r="AQ188" i="3"/>
  <c r="AQ187" i="3"/>
  <c r="AQ186" i="3"/>
  <c r="AQ185" i="3"/>
  <c r="AQ184" i="3"/>
  <c r="AQ183" i="3"/>
  <c r="AQ181" i="3"/>
  <c r="AQ180" i="3"/>
  <c r="AQ179" i="3"/>
  <c r="AQ178" i="3"/>
  <c r="AQ177" i="3"/>
  <c r="AQ176" i="3"/>
  <c r="AQ174" i="3"/>
  <c r="AQ173" i="3"/>
  <c r="AQ172" i="3"/>
  <c r="AQ171" i="3"/>
  <c r="AQ169" i="3"/>
  <c r="AQ168" i="3"/>
  <c r="AQ167" i="3"/>
  <c r="AQ166" i="3"/>
  <c r="AQ165" i="3"/>
  <c r="AQ164" i="3"/>
  <c r="AQ163" i="3"/>
  <c r="AQ157" i="3"/>
  <c r="AQ156" i="3"/>
  <c r="AQ155" i="3"/>
  <c r="AQ154" i="3"/>
  <c r="AQ153" i="3"/>
  <c r="AQ152" i="3"/>
  <c r="AQ149" i="3"/>
  <c r="AQ148" i="3"/>
  <c r="AQ147" i="3"/>
  <c r="AQ146" i="3"/>
  <c r="AQ145" i="3"/>
  <c r="AQ144" i="3"/>
  <c r="AQ143" i="3"/>
  <c r="AQ141" i="3"/>
  <c r="AQ140" i="3"/>
  <c r="AQ139" i="3"/>
  <c r="AQ138" i="3"/>
  <c r="V138" i="10" s="1"/>
  <c r="AQ132" i="3"/>
  <c r="AQ131" i="3"/>
  <c r="AQ130" i="3"/>
  <c r="AQ129" i="3"/>
  <c r="AQ128" i="3"/>
  <c r="AQ127" i="3"/>
  <c r="AQ126" i="3"/>
  <c r="AQ124" i="3"/>
  <c r="AQ123" i="3"/>
  <c r="AQ122" i="3"/>
  <c r="AQ121" i="3"/>
  <c r="AQ120" i="3"/>
  <c r="AQ119" i="3"/>
  <c r="AQ118" i="3"/>
  <c r="AQ117" i="3"/>
  <c r="AQ116" i="3"/>
  <c r="AQ115" i="3"/>
  <c r="AQ113" i="3"/>
  <c r="AQ111" i="3"/>
  <c r="AQ110" i="3"/>
  <c r="AQ109" i="3"/>
  <c r="AQ108" i="3"/>
  <c r="AQ107" i="3"/>
  <c r="AQ106" i="3"/>
  <c r="AQ105" i="3"/>
  <c r="AQ104" i="3"/>
  <c r="AQ101" i="3"/>
  <c r="AQ100" i="3"/>
  <c r="AQ99" i="3"/>
  <c r="AQ98" i="3"/>
  <c r="AQ97" i="3"/>
  <c r="AQ96" i="3"/>
  <c r="AQ95" i="3"/>
  <c r="AQ94" i="3"/>
  <c r="AQ93" i="3"/>
  <c r="AQ92" i="3"/>
  <c r="AQ91" i="3"/>
  <c r="AQ90" i="3"/>
  <c r="AQ89" i="3"/>
  <c r="AQ87" i="3"/>
  <c r="AQ86" i="3"/>
  <c r="AQ85" i="3"/>
  <c r="AQ82" i="3"/>
  <c r="AQ81" i="3"/>
  <c r="AQ80" i="3"/>
  <c r="AQ79" i="3"/>
  <c r="AQ78" i="3"/>
  <c r="AQ77" i="3"/>
  <c r="AQ75" i="3"/>
  <c r="AQ74" i="3"/>
  <c r="AQ73" i="3"/>
  <c r="AQ72" i="3"/>
  <c r="AQ71" i="3"/>
  <c r="AQ70" i="3"/>
  <c r="AQ69" i="3"/>
  <c r="V69" i="10" s="1"/>
  <c r="AQ67" i="3"/>
  <c r="V67" i="10" s="1"/>
  <c r="AQ66" i="3"/>
  <c r="V66" i="10" s="1"/>
  <c r="AQ65" i="3"/>
  <c r="V65" i="10" s="1"/>
  <c r="AQ64" i="3"/>
  <c r="V64" i="10" s="1"/>
  <c r="AQ63" i="3"/>
  <c r="V63" i="10" s="1"/>
  <c r="AQ62" i="3"/>
  <c r="V62" i="10" s="1"/>
  <c r="AQ60" i="3"/>
  <c r="AQ59" i="3"/>
  <c r="AQ58" i="3"/>
  <c r="AQ57" i="3"/>
  <c r="AQ56" i="3"/>
  <c r="AQ55" i="3"/>
  <c r="AQ54" i="3"/>
  <c r="AQ53" i="3"/>
  <c r="AQ51" i="3"/>
  <c r="AQ50" i="3"/>
  <c r="AQ49" i="3"/>
  <c r="AQ48" i="3"/>
  <c r="AQ47" i="3"/>
  <c r="AQ46" i="3"/>
  <c r="AQ45" i="3"/>
  <c r="AQ44" i="3"/>
  <c r="AQ43" i="3"/>
  <c r="AQ40" i="3"/>
  <c r="AQ39" i="3"/>
  <c r="AQ38" i="3"/>
  <c r="AQ37" i="3"/>
  <c r="AQ36" i="3"/>
  <c r="AQ35" i="3"/>
  <c r="AQ34" i="3"/>
  <c r="AQ33" i="3"/>
  <c r="AQ32" i="3"/>
  <c r="AQ31" i="3"/>
  <c r="AQ28" i="3"/>
  <c r="AQ27" i="3"/>
  <c r="AQ23" i="3"/>
  <c r="V23" i="10" s="1"/>
  <c r="AQ19" i="3"/>
  <c r="V19" i="10" s="1"/>
  <c r="AQ18" i="3"/>
  <c r="AQ17" i="3"/>
  <c r="AQ16" i="3"/>
  <c r="AQ13" i="3"/>
  <c r="AQ12" i="3"/>
  <c r="V132" i="10" l="1"/>
  <c r="V133" i="10"/>
  <c r="V157" i="10"/>
  <c r="V31" i="10"/>
  <c r="V35" i="10"/>
  <c r="V54" i="10"/>
  <c r="V72" i="10"/>
  <c r="V110" i="10"/>
  <c r="V129" i="10"/>
  <c r="V37" i="10"/>
  <c r="V47" i="10"/>
  <c r="V56" i="10"/>
  <c r="V74" i="10"/>
  <c r="V85" i="10"/>
  <c r="V94" i="10"/>
  <c r="V104" i="10"/>
  <c r="V113" i="10"/>
  <c r="V122" i="10"/>
  <c r="V131" i="10"/>
  <c r="V145" i="10"/>
  <c r="V155" i="10"/>
  <c r="V92" i="10"/>
  <c r="V120" i="10"/>
  <c r="V143" i="10"/>
  <c r="V12" i="10"/>
  <c r="V38" i="10"/>
  <c r="V48" i="10"/>
  <c r="V57" i="10"/>
  <c r="V75" i="10"/>
  <c r="V86" i="10"/>
  <c r="V95" i="10"/>
  <c r="V105" i="10"/>
  <c r="V115" i="10"/>
  <c r="V123" i="10"/>
  <c r="V146" i="10"/>
  <c r="V156" i="10"/>
  <c r="V39" i="10"/>
  <c r="V87" i="10"/>
  <c r="V16" i="10"/>
  <c r="V32" i="10"/>
  <c r="V40" i="10"/>
  <c r="V50" i="10"/>
  <c r="V59" i="10"/>
  <c r="V78" i="10"/>
  <c r="V89" i="10"/>
  <c r="V97" i="10"/>
  <c r="V107" i="10"/>
  <c r="V117" i="10"/>
  <c r="V126" i="10"/>
  <c r="V139" i="10"/>
  <c r="V148" i="10"/>
  <c r="V49" i="10"/>
  <c r="V77" i="10"/>
  <c r="V106" i="10"/>
  <c r="V124" i="10"/>
  <c r="V147" i="10"/>
  <c r="V17" i="10"/>
  <c r="V33" i="10"/>
  <c r="V43" i="10"/>
  <c r="V51" i="10"/>
  <c r="V60" i="10"/>
  <c r="V70" i="10"/>
  <c r="V79" i="10"/>
  <c r="V90" i="10"/>
  <c r="V98" i="10"/>
  <c r="V108" i="10"/>
  <c r="V118" i="10"/>
  <c r="V127" i="10"/>
  <c r="V140" i="10"/>
  <c r="V149" i="10"/>
  <c r="V13" i="10"/>
  <c r="V58" i="10"/>
  <c r="V96" i="10"/>
  <c r="V116" i="10"/>
  <c r="V18" i="10"/>
  <c r="V34" i="10"/>
  <c r="V44" i="10"/>
  <c r="V53" i="10"/>
  <c r="V71" i="10"/>
  <c r="V80" i="10"/>
  <c r="V91" i="10"/>
  <c r="V99" i="10"/>
  <c r="V109" i="10"/>
  <c r="V119" i="10"/>
  <c r="V128" i="10"/>
  <c r="V141" i="10"/>
  <c r="V152" i="10"/>
  <c r="V81" i="10"/>
  <c r="V45" i="10"/>
  <c r="V100" i="10"/>
  <c r="V153" i="10"/>
  <c r="V36" i="10"/>
  <c r="V46" i="10"/>
  <c r="V55" i="10"/>
  <c r="V73" i="10"/>
  <c r="V82" i="10"/>
  <c r="V93" i="10"/>
  <c r="V101" i="10"/>
  <c r="V111" i="10"/>
  <c r="V121" i="10"/>
  <c r="V130" i="10"/>
  <c r="V144" i="10"/>
  <c r="V154" i="10"/>
  <c r="AS6" i="3"/>
  <c r="AM6" i="3"/>
  <c r="AO6" i="3"/>
  <c r="AK6" i="3"/>
  <c r="AK245" i="3"/>
  <c r="AK246" i="3"/>
  <c r="AK247" i="3"/>
  <c r="AK248" i="3"/>
  <c r="AK249" i="3"/>
  <c r="AK244" i="3"/>
  <c r="AK243" i="3"/>
  <c r="AK237" i="3"/>
  <c r="AK238" i="3"/>
  <c r="AK239" i="3"/>
  <c r="AK240" i="3"/>
  <c r="AK241" i="3"/>
  <c r="AK236" i="3"/>
  <c r="AK235" i="3"/>
  <c r="AK229" i="3"/>
  <c r="AK230" i="3"/>
  <c r="AK231" i="3"/>
  <c r="AK232" i="3"/>
  <c r="AK233" i="3"/>
  <c r="AK228" i="3"/>
  <c r="AK227" i="3"/>
  <c r="AK220" i="3"/>
  <c r="AK221" i="3"/>
  <c r="AK222" i="3"/>
  <c r="AK223" i="3"/>
  <c r="AK219" i="3"/>
  <c r="AK218" i="3"/>
  <c r="AK214" i="3"/>
  <c r="AK215" i="3"/>
  <c r="AK216" i="3"/>
  <c r="AK213" i="3"/>
  <c r="AK212" i="3"/>
  <c r="AK208" i="3"/>
  <c r="AK209" i="3"/>
  <c r="AK207" i="3"/>
  <c r="AK206" i="3"/>
  <c r="AK201" i="3"/>
  <c r="AK202" i="3"/>
  <c r="AK203" i="3"/>
  <c r="AK204" i="3"/>
  <c r="AK200" i="3"/>
  <c r="AK199" i="3"/>
  <c r="AK195" i="3"/>
  <c r="AK196" i="3"/>
  <c r="AK197" i="3"/>
  <c r="AK192" i="3"/>
  <c r="AK193" i="3"/>
  <c r="AK194" i="3"/>
  <c r="AK191" i="3"/>
  <c r="AK190" i="3"/>
  <c r="AK185" i="3"/>
  <c r="AK186" i="3"/>
  <c r="AK187" i="3"/>
  <c r="AK188" i="3"/>
  <c r="AK184" i="3"/>
  <c r="AK183" i="3"/>
  <c r="AK178" i="3"/>
  <c r="AK179" i="3"/>
  <c r="AK180" i="3"/>
  <c r="AK181" i="3"/>
  <c r="AK177" i="3"/>
  <c r="AK176" i="3"/>
  <c r="AK173" i="3"/>
  <c r="AK174" i="3"/>
  <c r="AK172" i="3"/>
  <c r="AK171" i="3"/>
  <c r="AK165" i="3"/>
  <c r="AK166" i="3"/>
  <c r="AK167" i="3"/>
  <c r="AK168" i="3"/>
  <c r="AK169" i="3"/>
  <c r="AK164" i="3"/>
  <c r="AK163" i="3"/>
  <c r="AK154" i="3"/>
  <c r="AK155" i="3"/>
  <c r="AK156" i="3"/>
  <c r="AK157" i="3"/>
  <c r="AK153" i="3"/>
  <c r="AK152" i="3"/>
  <c r="AK145" i="3"/>
  <c r="AK146" i="3"/>
  <c r="AK147" i="3"/>
  <c r="AK148" i="3"/>
  <c r="AK149" i="3"/>
  <c r="AK144" i="3"/>
  <c r="AK143" i="3"/>
  <c r="AK138" i="3"/>
  <c r="S138" i="10" s="1"/>
  <c r="AK139" i="3"/>
  <c r="AK140" i="3"/>
  <c r="AK141" i="3"/>
  <c r="AK128" i="3"/>
  <c r="AK129" i="3"/>
  <c r="AK130" i="3"/>
  <c r="AK131" i="3"/>
  <c r="AK132" i="3"/>
  <c r="AK127" i="3"/>
  <c r="AK126" i="3"/>
  <c r="AK117" i="3"/>
  <c r="AK118" i="3"/>
  <c r="AK119" i="3"/>
  <c r="AK120" i="3"/>
  <c r="AK121" i="3"/>
  <c r="AK122" i="3"/>
  <c r="AK123" i="3"/>
  <c r="AK124" i="3"/>
  <c r="AK116" i="3"/>
  <c r="AK115" i="3"/>
  <c r="AK113" i="3"/>
  <c r="AK106" i="3"/>
  <c r="AK107" i="3"/>
  <c r="AK108" i="3"/>
  <c r="AK109" i="3"/>
  <c r="AK110" i="3"/>
  <c r="AK111" i="3"/>
  <c r="AK105" i="3"/>
  <c r="AK104" i="3"/>
  <c r="AK91" i="3"/>
  <c r="AK92" i="3"/>
  <c r="AK93" i="3"/>
  <c r="AK94" i="3"/>
  <c r="AK95" i="3"/>
  <c r="AK96" i="3"/>
  <c r="AK97" i="3"/>
  <c r="AK98" i="3"/>
  <c r="AK99" i="3"/>
  <c r="AK100" i="3"/>
  <c r="AK101" i="3"/>
  <c r="AK90" i="3"/>
  <c r="AK89" i="3"/>
  <c r="AK87" i="3"/>
  <c r="AK86" i="3"/>
  <c r="AK85" i="3"/>
  <c r="AK79" i="3"/>
  <c r="AK80" i="3"/>
  <c r="AK81" i="3"/>
  <c r="AK82" i="3"/>
  <c r="AK78" i="3"/>
  <c r="AK77" i="3"/>
  <c r="AK71" i="3"/>
  <c r="AK72" i="3"/>
  <c r="AK73" i="3"/>
  <c r="AK74" i="3"/>
  <c r="AK75" i="3"/>
  <c r="AK70" i="3"/>
  <c r="AK69" i="3"/>
  <c r="S69" i="10" s="1"/>
  <c r="AK55" i="3"/>
  <c r="AK56" i="3"/>
  <c r="AK57" i="3"/>
  <c r="AK58" i="3"/>
  <c r="AK59" i="3"/>
  <c r="AK60" i="3"/>
  <c r="AK54" i="3"/>
  <c r="AK53" i="3"/>
  <c r="AK45" i="3"/>
  <c r="AK46" i="3"/>
  <c r="AK47" i="3"/>
  <c r="AK48" i="3"/>
  <c r="AK49" i="3"/>
  <c r="AK50" i="3"/>
  <c r="AK51" i="3"/>
  <c r="AK44" i="3"/>
  <c r="AK43" i="3"/>
  <c r="AK33" i="3"/>
  <c r="AK34" i="3"/>
  <c r="AK35" i="3"/>
  <c r="AK36" i="3"/>
  <c r="AK37" i="3"/>
  <c r="AK38" i="3"/>
  <c r="AK39" i="3"/>
  <c r="AK40" i="3"/>
  <c r="AK32" i="3"/>
  <c r="AK31" i="3"/>
  <c r="AK28" i="3"/>
  <c r="AK27" i="3"/>
  <c r="AK18" i="3"/>
  <c r="AK19" i="3"/>
  <c r="S19" i="10" s="1"/>
  <c r="AK23" i="3"/>
  <c r="S23" i="10" s="1"/>
  <c r="AK16" i="3"/>
  <c r="AK17" i="3"/>
  <c r="AK9" i="3"/>
  <c r="AK8" i="3"/>
  <c r="AK7" i="3"/>
  <c r="AA7" i="3"/>
  <c r="AA9" i="3"/>
  <c r="AA8" i="3"/>
  <c r="AA6" i="3"/>
  <c r="AA249" i="3"/>
  <c r="AA248" i="3"/>
  <c r="AA247" i="3"/>
  <c r="AA246" i="3"/>
  <c r="AA245" i="3"/>
  <c r="AA244" i="3"/>
  <c r="AA243" i="3"/>
  <c r="AA241" i="3"/>
  <c r="AA240" i="3"/>
  <c r="AA239" i="3"/>
  <c r="AA238" i="3"/>
  <c r="AA237" i="3"/>
  <c r="AA236" i="3"/>
  <c r="AA235" i="3"/>
  <c r="AA233" i="3"/>
  <c r="AA232" i="3"/>
  <c r="AA231" i="3"/>
  <c r="AA230" i="3"/>
  <c r="AA229" i="3"/>
  <c r="AA228" i="3"/>
  <c r="AA227" i="3"/>
  <c r="AA223" i="3"/>
  <c r="AA222" i="3"/>
  <c r="AA221" i="3"/>
  <c r="AA220" i="3"/>
  <c r="AA219" i="3"/>
  <c r="AA218" i="3"/>
  <c r="AA216" i="3"/>
  <c r="AA215" i="3"/>
  <c r="AA214" i="3"/>
  <c r="AA213" i="3"/>
  <c r="AA212" i="3"/>
  <c r="AA209" i="3"/>
  <c r="AA208" i="3"/>
  <c r="AA207" i="3"/>
  <c r="AA206" i="3"/>
  <c r="AA204" i="3"/>
  <c r="AA203" i="3"/>
  <c r="AA202" i="3"/>
  <c r="AA201" i="3"/>
  <c r="AA200" i="3"/>
  <c r="AA199" i="3"/>
  <c r="AA197" i="3"/>
  <c r="AA196" i="3"/>
  <c r="AA195" i="3"/>
  <c r="AA194" i="3"/>
  <c r="AA193" i="3"/>
  <c r="AA192" i="3"/>
  <c r="AA191" i="3"/>
  <c r="AA190" i="3"/>
  <c r="AA188" i="3"/>
  <c r="AA187" i="3"/>
  <c r="AA186" i="3"/>
  <c r="AA185" i="3"/>
  <c r="AA184" i="3"/>
  <c r="AA183" i="3"/>
  <c r="AA181" i="3"/>
  <c r="AA180" i="3"/>
  <c r="AA179" i="3"/>
  <c r="AA178" i="3"/>
  <c r="AA177" i="3"/>
  <c r="AA176" i="3"/>
  <c r="AA174" i="3"/>
  <c r="AA173" i="3"/>
  <c r="AA172" i="3"/>
  <c r="AA171" i="3"/>
  <c r="AA169" i="3"/>
  <c r="AA168" i="3"/>
  <c r="AA167" i="3"/>
  <c r="AA166" i="3"/>
  <c r="AA165" i="3"/>
  <c r="AA164" i="3"/>
  <c r="AA163" i="3"/>
  <c r="AA157" i="3"/>
  <c r="N157" i="10" s="1"/>
  <c r="AA156" i="3"/>
  <c r="AA155" i="3"/>
  <c r="AA154" i="3"/>
  <c r="AA153" i="3"/>
  <c r="AA152" i="3"/>
  <c r="AA140" i="3"/>
  <c r="AA139" i="3"/>
  <c r="AA138" i="3"/>
  <c r="N138" i="10" s="1"/>
  <c r="AA132" i="3"/>
  <c r="AA131" i="3"/>
  <c r="AA130" i="3"/>
  <c r="AA129" i="3"/>
  <c r="AA128" i="3"/>
  <c r="AA127" i="3"/>
  <c r="AA126" i="3"/>
  <c r="AA124" i="3"/>
  <c r="AA123" i="3"/>
  <c r="AA122" i="3"/>
  <c r="AA121" i="3"/>
  <c r="AA120" i="3"/>
  <c r="AA119" i="3"/>
  <c r="AA118" i="3"/>
  <c r="AA117" i="3"/>
  <c r="AA116" i="3"/>
  <c r="AA115" i="3"/>
  <c r="AA113" i="3"/>
  <c r="AA111" i="3"/>
  <c r="AA110" i="3"/>
  <c r="AA109" i="3"/>
  <c r="AA108" i="3"/>
  <c r="AA107" i="3"/>
  <c r="AA106" i="3"/>
  <c r="AA105" i="3"/>
  <c r="AA104" i="3"/>
  <c r="AA101" i="3"/>
  <c r="AA100" i="3"/>
  <c r="AA99" i="3"/>
  <c r="AA98" i="3"/>
  <c r="AA97" i="3"/>
  <c r="AA96" i="3"/>
  <c r="AA95" i="3"/>
  <c r="AA94" i="3"/>
  <c r="AA93" i="3"/>
  <c r="AA92" i="3"/>
  <c r="AA91" i="3"/>
  <c r="AA90" i="3"/>
  <c r="AA89" i="3"/>
  <c r="AA87" i="3"/>
  <c r="AA86" i="3"/>
  <c r="AA85" i="3"/>
  <c r="AA82" i="3"/>
  <c r="AA81" i="3"/>
  <c r="AA80" i="3"/>
  <c r="AA79" i="3"/>
  <c r="AA78" i="3"/>
  <c r="AA77" i="3"/>
  <c r="AA75" i="3"/>
  <c r="AA74" i="3"/>
  <c r="AA73" i="3"/>
  <c r="AA72" i="3"/>
  <c r="AA71" i="3"/>
  <c r="AA70" i="3"/>
  <c r="AA69" i="3"/>
  <c r="N69" i="10" s="1"/>
  <c r="AA60" i="3"/>
  <c r="AA59" i="3"/>
  <c r="AA58" i="3"/>
  <c r="AA57" i="3"/>
  <c r="AA56" i="3"/>
  <c r="AA55" i="3"/>
  <c r="AA54" i="3"/>
  <c r="AA53" i="3"/>
  <c r="AA51" i="3"/>
  <c r="AA50" i="3"/>
  <c r="AA49" i="3"/>
  <c r="AA48" i="3"/>
  <c r="AA47" i="3"/>
  <c r="AA46" i="3"/>
  <c r="AA45" i="3"/>
  <c r="AA44" i="3"/>
  <c r="AA43" i="3"/>
  <c r="AA40" i="3"/>
  <c r="AA39" i="3"/>
  <c r="AA38" i="3"/>
  <c r="AA37" i="3"/>
  <c r="AA36" i="3"/>
  <c r="AA35" i="3"/>
  <c r="AA34" i="3"/>
  <c r="AA33" i="3"/>
  <c r="AA32" i="3"/>
  <c r="AA31" i="3"/>
  <c r="AA28" i="3"/>
  <c r="AA27" i="3"/>
  <c r="AA23" i="3"/>
  <c r="N23" i="10" s="1"/>
  <c r="AA19" i="3"/>
  <c r="N19" i="10" s="1"/>
  <c r="AA18" i="3"/>
  <c r="AA17" i="3"/>
  <c r="AA16" i="3"/>
  <c r="AY251" i="3"/>
  <c r="AY249" i="3"/>
  <c r="AY9" i="3"/>
  <c r="AY17" i="3"/>
  <c r="AY18" i="3"/>
  <c r="AY19" i="3"/>
  <c r="Z19" i="10" s="1"/>
  <c r="AY23" i="3"/>
  <c r="Z23" i="10" s="1"/>
  <c r="AY16" i="3"/>
  <c r="AO17" i="3"/>
  <c r="AO18" i="3"/>
  <c r="AO19" i="3"/>
  <c r="U19" i="10" s="1"/>
  <c r="AO23" i="3"/>
  <c r="U23" i="10" s="1"/>
  <c r="AO16" i="3"/>
  <c r="W17" i="3"/>
  <c r="W18" i="3"/>
  <c r="W19" i="3"/>
  <c r="L19" i="10" s="1"/>
  <c r="W23" i="3"/>
  <c r="L23" i="10" s="1"/>
  <c r="W16" i="3"/>
  <c r="G17" i="3"/>
  <c r="G18" i="3"/>
  <c r="G19" i="3"/>
  <c r="D19" i="10" s="1"/>
  <c r="G23" i="3"/>
  <c r="D23" i="10" s="1"/>
  <c r="G16" i="3"/>
  <c r="AI63" i="3"/>
  <c r="R63" i="10" s="1"/>
  <c r="AI64" i="3"/>
  <c r="R64" i="10" s="1"/>
  <c r="AI65" i="3"/>
  <c r="R65" i="10" s="1"/>
  <c r="AI66" i="3"/>
  <c r="R66" i="10" s="1"/>
  <c r="AI67" i="3"/>
  <c r="R67" i="10" s="1"/>
  <c r="AI62" i="3"/>
  <c r="R62" i="10" s="1"/>
  <c r="AI60" i="3"/>
  <c r="AE141" i="3"/>
  <c r="AN149" i="3"/>
  <c r="AO149" i="3" s="1"/>
  <c r="AN7" i="3"/>
  <c r="AO7" i="3" s="1"/>
  <c r="AO8" i="3"/>
  <c r="AO9" i="3"/>
  <c r="AO27" i="3"/>
  <c r="AO28" i="3"/>
  <c r="AO31" i="3"/>
  <c r="AO32" i="3"/>
  <c r="AO33" i="3"/>
  <c r="AO34" i="3"/>
  <c r="AO35" i="3"/>
  <c r="AO36" i="3"/>
  <c r="AO37" i="3"/>
  <c r="AO38" i="3"/>
  <c r="AO39" i="3"/>
  <c r="AO40" i="3"/>
  <c r="AO43" i="3"/>
  <c r="AO44" i="3"/>
  <c r="AO45" i="3"/>
  <c r="AO46" i="3"/>
  <c r="AO47" i="3"/>
  <c r="AO48" i="3"/>
  <c r="AO49" i="3"/>
  <c r="AO50" i="3"/>
  <c r="AO51" i="3"/>
  <c r="AO53" i="3"/>
  <c r="AO54" i="3"/>
  <c r="AO55" i="3"/>
  <c r="AO56" i="3"/>
  <c r="AO57" i="3"/>
  <c r="AO58" i="3"/>
  <c r="AO59" i="3"/>
  <c r="AO60" i="3"/>
  <c r="AO62" i="3"/>
  <c r="U62" i="10" s="1"/>
  <c r="AO63" i="3"/>
  <c r="U63" i="10" s="1"/>
  <c r="AO64" i="3"/>
  <c r="U64" i="10" s="1"/>
  <c r="AO65" i="3"/>
  <c r="U65" i="10" s="1"/>
  <c r="AO66" i="3"/>
  <c r="U66" i="10" s="1"/>
  <c r="AO67" i="3"/>
  <c r="U67" i="10" s="1"/>
  <c r="AO69" i="3"/>
  <c r="U69" i="10" s="1"/>
  <c r="AO70" i="3"/>
  <c r="AO71" i="3"/>
  <c r="AO72" i="3"/>
  <c r="AO73" i="3"/>
  <c r="AO74" i="3"/>
  <c r="AO75" i="3"/>
  <c r="AO77" i="3"/>
  <c r="AO78" i="3"/>
  <c r="AO79" i="3"/>
  <c r="AO80" i="3"/>
  <c r="AO81" i="3"/>
  <c r="AO82" i="3"/>
  <c r="AO83" i="3"/>
  <c r="AO85" i="3"/>
  <c r="AO86" i="3"/>
  <c r="AO87" i="3"/>
  <c r="AO89" i="3"/>
  <c r="AO90" i="3"/>
  <c r="AO91" i="3"/>
  <c r="AO92" i="3"/>
  <c r="AO93" i="3"/>
  <c r="AO94" i="3"/>
  <c r="AO95" i="3"/>
  <c r="AO96" i="3"/>
  <c r="AO97" i="3"/>
  <c r="AO98" i="3"/>
  <c r="AO99" i="3"/>
  <c r="AO100" i="3"/>
  <c r="AO101" i="3"/>
  <c r="AO104" i="3"/>
  <c r="AO105" i="3"/>
  <c r="AO106" i="3"/>
  <c r="AO107" i="3"/>
  <c r="AO108" i="3"/>
  <c r="AO109" i="3"/>
  <c r="AO110" i="3"/>
  <c r="AO111" i="3"/>
  <c r="AO113" i="3"/>
  <c r="AO115" i="3"/>
  <c r="AO116" i="3"/>
  <c r="AO117" i="3"/>
  <c r="AO118" i="3"/>
  <c r="AO119" i="3"/>
  <c r="AO120" i="3"/>
  <c r="AO121" i="3"/>
  <c r="AO122" i="3"/>
  <c r="AO123" i="3"/>
  <c r="AO124" i="3"/>
  <c r="AO126" i="3"/>
  <c r="AO127" i="3"/>
  <c r="AO128" i="3"/>
  <c r="AO129" i="3"/>
  <c r="AO130" i="3"/>
  <c r="AO131" i="3"/>
  <c r="AO132" i="3"/>
  <c r="AO138" i="3"/>
  <c r="U138" i="10" s="1"/>
  <c r="AO139" i="3"/>
  <c r="AO140" i="3"/>
  <c r="AO141" i="3"/>
  <c r="AO143" i="3"/>
  <c r="AO144" i="3"/>
  <c r="AO145" i="3"/>
  <c r="AO146" i="3"/>
  <c r="AO147" i="3"/>
  <c r="AO148" i="3"/>
  <c r="AO152" i="3"/>
  <c r="AO153" i="3"/>
  <c r="AO154" i="3"/>
  <c r="AO155" i="3"/>
  <c r="AO156" i="3"/>
  <c r="AO157" i="3"/>
  <c r="U157" i="10" s="1"/>
  <c r="AO163" i="3"/>
  <c r="AO164" i="3"/>
  <c r="AO165" i="3"/>
  <c r="AO166" i="3"/>
  <c r="AO167" i="3"/>
  <c r="AO168" i="3"/>
  <c r="AO169" i="3"/>
  <c r="AO171" i="3"/>
  <c r="AO172" i="3"/>
  <c r="AO173" i="3"/>
  <c r="AO174" i="3"/>
  <c r="AO176" i="3"/>
  <c r="AO177" i="3"/>
  <c r="AO178" i="3"/>
  <c r="AO179" i="3"/>
  <c r="AO180" i="3"/>
  <c r="AO181" i="3"/>
  <c r="AO183" i="3"/>
  <c r="AO184" i="3"/>
  <c r="AO185" i="3"/>
  <c r="AO186" i="3"/>
  <c r="AO187" i="3"/>
  <c r="AO188" i="3"/>
  <c r="AO190" i="3"/>
  <c r="AO191" i="3"/>
  <c r="AO192" i="3"/>
  <c r="AO193" i="3"/>
  <c r="AO194" i="3"/>
  <c r="AO195" i="3"/>
  <c r="AO196" i="3"/>
  <c r="AO197" i="3"/>
  <c r="AO199" i="3"/>
  <c r="AO200" i="3"/>
  <c r="AO201" i="3"/>
  <c r="AO202" i="3"/>
  <c r="AO203" i="3"/>
  <c r="AO204" i="3"/>
  <c r="AO206" i="3"/>
  <c r="AO207" i="3"/>
  <c r="AO208" i="3"/>
  <c r="AO209" i="3"/>
  <c r="AO210" i="3"/>
  <c r="AO212" i="3"/>
  <c r="AO213" i="3"/>
  <c r="AO214" i="3"/>
  <c r="AO215" i="3"/>
  <c r="AO216" i="3"/>
  <c r="AO218" i="3"/>
  <c r="AO219" i="3"/>
  <c r="AO220" i="3"/>
  <c r="AO221" i="3"/>
  <c r="AO222" i="3"/>
  <c r="AO223" i="3"/>
  <c r="AO226" i="3"/>
  <c r="AO227" i="3"/>
  <c r="AO228" i="3"/>
  <c r="AO229" i="3"/>
  <c r="AO230" i="3"/>
  <c r="AO231" i="3"/>
  <c r="AO232" i="3"/>
  <c r="AO233" i="3"/>
  <c r="AO235" i="3"/>
  <c r="AO236" i="3"/>
  <c r="AO237" i="3"/>
  <c r="AO238" i="3"/>
  <c r="AO239" i="3"/>
  <c r="AO240" i="3"/>
  <c r="AO241" i="3"/>
  <c r="AO243" i="3"/>
  <c r="AO244" i="3"/>
  <c r="AO245" i="3"/>
  <c r="AO246" i="3"/>
  <c r="AO247" i="3"/>
  <c r="AO248" i="3"/>
  <c r="AO249" i="3"/>
  <c r="I141" i="3"/>
  <c r="AY141" i="3"/>
  <c r="AU141" i="3"/>
  <c r="AM141" i="3"/>
  <c r="AI141" i="3"/>
  <c r="AG141" i="3"/>
  <c r="AC141" i="3"/>
  <c r="AA141" i="3"/>
  <c r="Y141" i="3"/>
  <c r="W141" i="3"/>
  <c r="S141" i="3"/>
  <c r="Q141" i="3"/>
  <c r="M141" i="3"/>
  <c r="K141" i="3"/>
  <c r="G141" i="3"/>
  <c r="E141" i="3"/>
  <c r="C141" i="3"/>
  <c r="AI12" i="3"/>
  <c r="K250" i="3"/>
  <c r="K31" i="3"/>
  <c r="I31" i="3"/>
  <c r="I32" i="3"/>
  <c r="AU249" i="3"/>
  <c r="AM249" i="3"/>
  <c r="AI249" i="3"/>
  <c r="AG249" i="3"/>
  <c r="AE249" i="3"/>
  <c r="AC249" i="3"/>
  <c r="W249" i="3"/>
  <c r="S249" i="3"/>
  <c r="Q249" i="3"/>
  <c r="O249" i="3"/>
  <c r="M249" i="3"/>
  <c r="K249" i="3"/>
  <c r="I249" i="3"/>
  <c r="G249" i="3"/>
  <c r="E249" i="3"/>
  <c r="AY248" i="3"/>
  <c r="AU248" i="3"/>
  <c r="AM248" i="3"/>
  <c r="AI248" i="3"/>
  <c r="AG248" i="3"/>
  <c r="AE248" i="3"/>
  <c r="AC248" i="3"/>
  <c r="W248" i="3"/>
  <c r="S248" i="3"/>
  <c r="Q248" i="3"/>
  <c r="O248" i="3"/>
  <c r="M248" i="3"/>
  <c r="K248" i="3"/>
  <c r="I248" i="3"/>
  <c r="G248" i="3"/>
  <c r="E248" i="3"/>
  <c r="AY247" i="3"/>
  <c r="AU247" i="3"/>
  <c r="AM247" i="3"/>
  <c r="AI247" i="3"/>
  <c r="AG247" i="3"/>
  <c r="AE247" i="3"/>
  <c r="AC247" i="3"/>
  <c r="W247" i="3"/>
  <c r="S247" i="3"/>
  <c r="Q247" i="3"/>
  <c r="O247" i="3"/>
  <c r="M247" i="3"/>
  <c r="K247" i="3"/>
  <c r="I247" i="3"/>
  <c r="G247" i="3"/>
  <c r="E247" i="3"/>
  <c r="AY246" i="3"/>
  <c r="AU246" i="3"/>
  <c r="AM246" i="3"/>
  <c r="AI246" i="3"/>
  <c r="AG246" i="3"/>
  <c r="AE246" i="3"/>
  <c r="AC246" i="3"/>
  <c r="W246" i="3"/>
  <c r="S246" i="3"/>
  <c r="Q246" i="3"/>
  <c r="O246" i="3"/>
  <c r="M246" i="3"/>
  <c r="K246" i="3"/>
  <c r="I246" i="3"/>
  <c r="G246" i="3"/>
  <c r="E246" i="3"/>
  <c r="AY245" i="3"/>
  <c r="AU245" i="3"/>
  <c r="AM245" i="3"/>
  <c r="AI245" i="3"/>
  <c r="AG245" i="3"/>
  <c r="AE245" i="3"/>
  <c r="AC245" i="3"/>
  <c r="W245" i="3"/>
  <c r="S245" i="3"/>
  <c r="Q245" i="3"/>
  <c r="O245" i="3"/>
  <c r="M245" i="3"/>
  <c r="K245" i="3"/>
  <c r="I245" i="3"/>
  <c r="G245" i="3"/>
  <c r="E245" i="3"/>
  <c r="AY244" i="3"/>
  <c r="AU244" i="3"/>
  <c r="AM244" i="3"/>
  <c r="AI244" i="3"/>
  <c r="AG244" i="3"/>
  <c r="AE244" i="3"/>
  <c r="AC244" i="3"/>
  <c r="W244" i="3"/>
  <c r="S244" i="3"/>
  <c r="Q244" i="3"/>
  <c r="O244" i="3"/>
  <c r="M244" i="3"/>
  <c r="K244" i="3"/>
  <c r="I244" i="3"/>
  <c r="G244" i="3"/>
  <c r="E244" i="3"/>
  <c r="AY243" i="3"/>
  <c r="AU243" i="3"/>
  <c r="AM243" i="3"/>
  <c r="AI243" i="3"/>
  <c r="AG243" i="3"/>
  <c r="AE243" i="3"/>
  <c r="AC243" i="3"/>
  <c r="W243" i="3"/>
  <c r="S243" i="3"/>
  <c r="Q243" i="3"/>
  <c r="O243" i="3"/>
  <c r="M243" i="3"/>
  <c r="K243" i="3"/>
  <c r="I243" i="3"/>
  <c r="G243" i="3"/>
  <c r="E243" i="3"/>
  <c r="AY241" i="3"/>
  <c r="AU241" i="3"/>
  <c r="AM241" i="3"/>
  <c r="AI241" i="3"/>
  <c r="AG241" i="3"/>
  <c r="AE241" i="3"/>
  <c r="W241" i="3"/>
  <c r="S241" i="3"/>
  <c r="O241" i="3"/>
  <c r="M241" i="3"/>
  <c r="K241" i="3"/>
  <c r="I241" i="3"/>
  <c r="G241" i="3"/>
  <c r="E241" i="3"/>
  <c r="AY240" i="3"/>
  <c r="AW240" i="3"/>
  <c r="AU240" i="3"/>
  <c r="AM240" i="3"/>
  <c r="AI240" i="3"/>
  <c r="AG240" i="3"/>
  <c r="AE240" i="3"/>
  <c r="AC240" i="3"/>
  <c r="Y240" i="3"/>
  <c r="W240" i="3"/>
  <c r="S240" i="3"/>
  <c r="Q240" i="3"/>
  <c r="O240" i="3"/>
  <c r="M240" i="3"/>
  <c r="I240" i="3"/>
  <c r="G240" i="3"/>
  <c r="E240" i="3"/>
  <c r="C240" i="3"/>
  <c r="AY239" i="3"/>
  <c r="AW239" i="3"/>
  <c r="AU239" i="3"/>
  <c r="AM239" i="3"/>
  <c r="AI239" i="3"/>
  <c r="AG239" i="3"/>
  <c r="AE239" i="3"/>
  <c r="AC239" i="3"/>
  <c r="Y239" i="3"/>
  <c r="W239" i="3"/>
  <c r="S239" i="3"/>
  <c r="Q239" i="3"/>
  <c r="O239" i="3"/>
  <c r="M239" i="3"/>
  <c r="K239" i="3"/>
  <c r="I239" i="3"/>
  <c r="G239" i="3"/>
  <c r="E239" i="3"/>
  <c r="C239" i="3"/>
  <c r="AY238" i="3"/>
  <c r="AW238" i="3"/>
  <c r="AU238" i="3"/>
  <c r="AM238" i="3"/>
  <c r="AI238" i="3"/>
  <c r="AG238" i="3"/>
  <c r="AE238" i="3"/>
  <c r="AC238" i="3"/>
  <c r="Y238" i="3"/>
  <c r="W238" i="3"/>
  <c r="S238" i="3"/>
  <c r="Q238" i="3"/>
  <c r="O238" i="3"/>
  <c r="M238" i="3"/>
  <c r="K238" i="3"/>
  <c r="I238" i="3"/>
  <c r="G238" i="3"/>
  <c r="E238" i="3"/>
  <c r="C238" i="3"/>
  <c r="AY237" i="3"/>
  <c r="AW237" i="3"/>
  <c r="AU237" i="3"/>
  <c r="AM237" i="3"/>
  <c r="AI237" i="3"/>
  <c r="AG237" i="3"/>
  <c r="AE237" i="3"/>
  <c r="AC237" i="3"/>
  <c r="Y237" i="3"/>
  <c r="W237" i="3"/>
  <c r="S237" i="3"/>
  <c r="Q237" i="3"/>
  <c r="O237" i="3"/>
  <c r="M237" i="3"/>
  <c r="K237" i="3"/>
  <c r="I237" i="3"/>
  <c r="G237" i="3"/>
  <c r="E237" i="3"/>
  <c r="C237" i="3"/>
  <c r="AY236" i="3"/>
  <c r="AW236" i="3"/>
  <c r="AU236" i="3"/>
  <c r="AM236" i="3"/>
  <c r="AI236" i="3"/>
  <c r="AG236" i="3"/>
  <c r="AE236" i="3"/>
  <c r="AC236" i="3"/>
  <c r="Y236" i="3"/>
  <c r="W236" i="3"/>
  <c r="S236" i="3"/>
  <c r="Q236" i="3"/>
  <c r="O236" i="3"/>
  <c r="M236" i="3"/>
  <c r="K236" i="3"/>
  <c r="I236" i="3"/>
  <c r="G236" i="3"/>
  <c r="E236" i="3"/>
  <c r="C236" i="3"/>
  <c r="AY235" i="3"/>
  <c r="AW235" i="3"/>
  <c r="AU235" i="3"/>
  <c r="AM235" i="3"/>
  <c r="AI235" i="3"/>
  <c r="AG235" i="3"/>
  <c r="AE235" i="3"/>
  <c r="AC235" i="3"/>
  <c r="Y235" i="3"/>
  <c r="W235" i="3"/>
  <c r="S235" i="3"/>
  <c r="Q235" i="3"/>
  <c r="O235" i="3"/>
  <c r="M235" i="3"/>
  <c r="K235" i="3"/>
  <c r="I235" i="3"/>
  <c r="G235" i="3"/>
  <c r="E235" i="3"/>
  <c r="C235" i="3"/>
  <c r="AY233" i="3"/>
  <c r="AU233" i="3"/>
  <c r="AM233" i="3"/>
  <c r="AI233" i="3"/>
  <c r="AG233" i="3"/>
  <c r="AE233" i="3"/>
  <c r="AC233" i="3"/>
  <c r="Y233" i="3"/>
  <c r="W233" i="3"/>
  <c r="S233" i="3"/>
  <c r="Q233" i="3"/>
  <c r="O233" i="3"/>
  <c r="M233" i="3"/>
  <c r="I233" i="3"/>
  <c r="G233" i="3"/>
  <c r="E233" i="3"/>
  <c r="C233" i="3"/>
  <c r="AY232" i="3"/>
  <c r="AU232" i="3"/>
  <c r="AM232" i="3"/>
  <c r="AI232" i="3"/>
  <c r="AG232" i="3"/>
  <c r="AE232" i="3"/>
  <c r="AC232" i="3"/>
  <c r="Y232" i="3"/>
  <c r="W232" i="3"/>
  <c r="S232" i="3"/>
  <c r="Q232" i="3"/>
  <c r="O232" i="3"/>
  <c r="M232" i="3"/>
  <c r="K232" i="3"/>
  <c r="I232" i="3"/>
  <c r="G232" i="3"/>
  <c r="E232" i="3"/>
  <c r="C232" i="3"/>
  <c r="AY231" i="3"/>
  <c r="AW231" i="3"/>
  <c r="AU231" i="3"/>
  <c r="AM231" i="3"/>
  <c r="AI231" i="3"/>
  <c r="AG231" i="3"/>
  <c r="AE231" i="3"/>
  <c r="AC231" i="3"/>
  <c r="Y231" i="3"/>
  <c r="W231" i="3"/>
  <c r="S231" i="3"/>
  <c r="Q231" i="3"/>
  <c r="O231" i="3"/>
  <c r="M231" i="3"/>
  <c r="K231" i="3"/>
  <c r="I231" i="3"/>
  <c r="G231" i="3"/>
  <c r="E231" i="3"/>
  <c r="C231" i="3"/>
  <c r="AY230" i="3"/>
  <c r="AW230" i="3"/>
  <c r="AU230" i="3"/>
  <c r="AM230" i="3"/>
  <c r="AI230" i="3"/>
  <c r="AG230" i="3"/>
  <c r="AE230" i="3"/>
  <c r="AC230" i="3"/>
  <c r="Y230" i="3"/>
  <c r="W230" i="3"/>
  <c r="S230" i="3"/>
  <c r="Q230" i="3"/>
  <c r="O230" i="3"/>
  <c r="M230" i="3"/>
  <c r="K230" i="3"/>
  <c r="I230" i="3"/>
  <c r="G230" i="3"/>
  <c r="E230" i="3"/>
  <c r="C230" i="3"/>
  <c r="AY229" i="3"/>
  <c r="AW229" i="3"/>
  <c r="AU229" i="3"/>
  <c r="AM229" i="3"/>
  <c r="AI229" i="3"/>
  <c r="AG229" i="3"/>
  <c r="AE229" i="3"/>
  <c r="AC229" i="3"/>
  <c r="Y229" i="3"/>
  <c r="W229" i="3"/>
  <c r="S229" i="3"/>
  <c r="Q229" i="3"/>
  <c r="O229" i="3"/>
  <c r="M229" i="3"/>
  <c r="K229" i="3"/>
  <c r="I229" i="3"/>
  <c r="G229" i="3"/>
  <c r="E229" i="3"/>
  <c r="C229" i="3"/>
  <c r="AY228" i="3"/>
  <c r="AW228" i="3"/>
  <c r="AU228" i="3"/>
  <c r="AM228" i="3"/>
  <c r="AI228" i="3"/>
  <c r="AG228" i="3"/>
  <c r="AE228" i="3"/>
  <c r="AC228" i="3"/>
  <c r="Y228" i="3"/>
  <c r="W228" i="3"/>
  <c r="S228" i="3"/>
  <c r="Q228" i="3"/>
  <c r="O228" i="3"/>
  <c r="M228" i="3"/>
  <c r="K228" i="3"/>
  <c r="I228" i="3"/>
  <c r="G228" i="3"/>
  <c r="E228" i="3"/>
  <c r="C228" i="3"/>
  <c r="AY227" i="3"/>
  <c r="AW227" i="3"/>
  <c r="AU227" i="3"/>
  <c r="AM227" i="3"/>
  <c r="AI227" i="3"/>
  <c r="AG227" i="3"/>
  <c r="AE227" i="3"/>
  <c r="AC227" i="3"/>
  <c r="Y227" i="3"/>
  <c r="W227" i="3"/>
  <c r="S227" i="3"/>
  <c r="Q227" i="3"/>
  <c r="O227" i="3"/>
  <c r="M227" i="3"/>
  <c r="K227" i="3"/>
  <c r="I227" i="3"/>
  <c r="G227" i="3"/>
  <c r="E227" i="3"/>
  <c r="C227" i="3"/>
  <c r="AU226" i="3"/>
  <c r="AM226" i="3"/>
  <c r="AI226" i="3"/>
  <c r="AG226" i="3"/>
  <c r="AC226" i="3"/>
  <c r="W226" i="3"/>
  <c r="O226" i="3"/>
  <c r="M226" i="3"/>
  <c r="K226" i="3"/>
  <c r="E226" i="3"/>
  <c r="M224" i="3"/>
  <c r="AY223" i="3"/>
  <c r="AW223" i="3"/>
  <c r="AU223" i="3"/>
  <c r="AM223" i="3"/>
  <c r="AI223" i="3"/>
  <c r="AG223" i="3"/>
  <c r="AE223" i="3"/>
  <c r="AC223" i="3"/>
  <c r="Y223" i="3"/>
  <c r="W223" i="3"/>
  <c r="S223" i="3"/>
  <c r="Q223" i="3"/>
  <c r="O223" i="3"/>
  <c r="M223" i="3"/>
  <c r="I223" i="3"/>
  <c r="G223" i="3"/>
  <c r="E223" i="3"/>
  <c r="C223" i="3"/>
  <c r="AY222" i="3"/>
  <c r="AW222" i="3"/>
  <c r="AU222" i="3"/>
  <c r="AM222" i="3"/>
  <c r="AI222" i="3"/>
  <c r="AG222" i="3"/>
  <c r="AE222" i="3"/>
  <c r="AC222" i="3"/>
  <c r="Y222" i="3"/>
  <c r="W222" i="3"/>
  <c r="S222" i="3"/>
  <c r="Q222" i="3"/>
  <c r="O222" i="3"/>
  <c r="M222" i="3"/>
  <c r="K222" i="3"/>
  <c r="I222" i="3"/>
  <c r="G222" i="3"/>
  <c r="E222" i="3"/>
  <c r="C222" i="3"/>
  <c r="AY221" i="3"/>
  <c r="AW221" i="3"/>
  <c r="AU221" i="3"/>
  <c r="AM221" i="3"/>
  <c r="AI221" i="3"/>
  <c r="AG221" i="3"/>
  <c r="AE221" i="3"/>
  <c r="AC221" i="3"/>
  <c r="Y221" i="3"/>
  <c r="W221" i="3"/>
  <c r="S221" i="3"/>
  <c r="Q221" i="3"/>
  <c r="O221" i="3"/>
  <c r="M221" i="3"/>
  <c r="K221" i="3"/>
  <c r="I221" i="3"/>
  <c r="G221" i="3"/>
  <c r="E221" i="3"/>
  <c r="C221" i="3"/>
  <c r="AY220" i="3"/>
  <c r="AW220" i="3"/>
  <c r="AU220" i="3"/>
  <c r="AM220" i="3"/>
  <c r="AI220" i="3"/>
  <c r="AG220" i="3"/>
  <c r="AE220" i="3"/>
  <c r="AC220" i="3"/>
  <c r="Y220" i="3"/>
  <c r="W220" i="3"/>
  <c r="S220" i="3"/>
  <c r="Q220" i="3"/>
  <c r="O220" i="3"/>
  <c r="M220" i="3"/>
  <c r="K220" i="3"/>
  <c r="I220" i="3"/>
  <c r="G220" i="3"/>
  <c r="E220" i="3"/>
  <c r="C220" i="3"/>
  <c r="AY219" i="3"/>
  <c r="AW219" i="3"/>
  <c r="AU219" i="3"/>
  <c r="AM219" i="3"/>
  <c r="AI219" i="3"/>
  <c r="AG219" i="3"/>
  <c r="AE219" i="3"/>
  <c r="AC219" i="3"/>
  <c r="Y219" i="3"/>
  <c r="W219" i="3"/>
  <c r="S219" i="3"/>
  <c r="Q219" i="3"/>
  <c r="O219" i="3"/>
  <c r="M219" i="3"/>
  <c r="K219" i="3"/>
  <c r="I219" i="3"/>
  <c r="G219" i="3"/>
  <c r="E219" i="3"/>
  <c r="C219" i="3"/>
  <c r="AY218" i="3"/>
  <c r="AW218" i="3"/>
  <c r="AU218" i="3"/>
  <c r="AM218" i="3"/>
  <c r="AI218" i="3"/>
  <c r="AG218" i="3"/>
  <c r="AE218" i="3"/>
  <c r="AC218" i="3"/>
  <c r="Y218" i="3"/>
  <c r="W218" i="3"/>
  <c r="S218" i="3"/>
  <c r="Q218" i="3"/>
  <c r="O218" i="3"/>
  <c r="M218" i="3"/>
  <c r="K218" i="3"/>
  <c r="I218" i="3"/>
  <c r="G218" i="3"/>
  <c r="E218" i="3"/>
  <c r="C218" i="3"/>
  <c r="AY216" i="3"/>
  <c r="AW216" i="3"/>
  <c r="AU216" i="3"/>
  <c r="AM216" i="3"/>
  <c r="AI216" i="3"/>
  <c r="AG216" i="3"/>
  <c r="AE216" i="3"/>
  <c r="AC216" i="3"/>
  <c r="Y216" i="3"/>
  <c r="W216" i="3"/>
  <c r="S216" i="3"/>
  <c r="Q216" i="3"/>
  <c r="O216" i="3"/>
  <c r="M216" i="3"/>
  <c r="I216" i="3"/>
  <c r="G216" i="3"/>
  <c r="E216" i="3"/>
  <c r="C216" i="3"/>
  <c r="AY215" i="3"/>
  <c r="AW215" i="3"/>
  <c r="AU215" i="3"/>
  <c r="AM215" i="3"/>
  <c r="AI215" i="3"/>
  <c r="AG215" i="3"/>
  <c r="AE215" i="3"/>
  <c r="AC215" i="3"/>
  <c r="Y215" i="3"/>
  <c r="W215" i="3"/>
  <c r="S215" i="3"/>
  <c r="Q215" i="3"/>
  <c r="O215" i="3"/>
  <c r="M215" i="3"/>
  <c r="K215" i="3"/>
  <c r="I215" i="3"/>
  <c r="G215" i="3"/>
  <c r="E215" i="3"/>
  <c r="C215" i="3"/>
  <c r="AY214" i="3"/>
  <c r="AW214" i="3"/>
  <c r="AU214" i="3"/>
  <c r="AM214" i="3"/>
  <c r="AI214" i="3"/>
  <c r="AG214" i="3"/>
  <c r="AE214" i="3"/>
  <c r="AC214" i="3"/>
  <c r="Y214" i="3"/>
  <c r="W214" i="3"/>
  <c r="S214" i="3"/>
  <c r="Q214" i="3"/>
  <c r="O214" i="3"/>
  <c r="M214" i="3"/>
  <c r="K214" i="3"/>
  <c r="I214" i="3"/>
  <c r="G214" i="3"/>
  <c r="E214" i="3"/>
  <c r="C214" i="3"/>
  <c r="AY213" i="3"/>
  <c r="AW213" i="3"/>
  <c r="AU213" i="3"/>
  <c r="AM213" i="3"/>
  <c r="AI213" i="3"/>
  <c r="AG213" i="3"/>
  <c r="AE213" i="3"/>
  <c r="AC213" i="3"/>
  <c r="Y213" i="3"/>
  <c r="W213" i="3"/>
  <c r="S213" i="3"/>
  <c r="Q213" i="3"/>
  <c r="O213" i="3"/>
  <c r="M213" i="3"/>
  <c r="K213" i="3"/>
  <c r="I213" i="3"/>
  <c r="G213" i="3"/>
  <c r="E213" i="3"/>
  <c r="C213" i="3"/>
  <c r="AY212" i="3"/>
  <c r="AW212" i="3"/>
  <c r="AU212" i="3"/>
  <c r="AM212" i="3"/>
  <c r="AI212" i="3"/>
  <c r="AG212" i="3"/>
  <c r="AE212" i="3"/>
  <c r="AC212" i="3"/>
  <c r="Y212" i="3"/>
  <c r="W212" i="3"/>
  <c r="S212" i="3"/>
  <c r="Q212" i="3"/>
  <c r="O212" i="3"/>
  <c r="M212" i="3"/>
  <c r="K212" i="3"/>
  <c r="I212" i="3"/>
  <c r="G212" i="3"/>
  <c r="E212" i="3"/>
  <c r="C212" i="3"/>
  <c r="AU210" i="3"/>
  <c r="AM210" i="3"/>
  <c r="AI210" i="3"/>
  <c r="AE210" i="3"/>
  <c r="W210" i="3"/>
  <c r="K210" i="3"/>
  <c r="E210" i="3"/>
  <c r="AY209" i="3"/>
  <c r="AW209" i="3"/>
  <c r="AU209" i="3"/>
  <c r="AM209" i="3"/>
  <c r="AI209" i="3"/>
  <c r="AG209" i="3"/>
  <c r="AE209" i="3"/>
  <c r="AC209" i="3"/>
  <c r="Y209" i="3"/>
  <c r="W209" i="3"/>
  <c r="S209" i="3"/>
  <c r="Q209" i="3"/>
  <c r="O209" i="3"/>
  <c r="M209" i="3"/>
  <c r="I209" i="3"/>
  <c r="G209" i="3"/>
  <c r="E209" i="3"/>
  <c r="C209" i="3"/>
  <c r="AY208" i="3"/>
  <c r="AW208" i="3"/>
  <c r="AU208" i="3"/>
  <c r="AM208" i="3"/>
  <c r="AI208" i="3"/>
  <c r="AG208" i="3"/>
  <c r="AE208" i="3"/>
  <c r="AC208" i="3"/>
  <c r="Y208" i="3"/>
  <c r="W208" i="3"/>
  <c r="S208" i="3"/>
  <c r="Q208" i="3"/>
  <c r="O208" i="3"/>
  <c r="M208" i="3"/>
  <c r="K208" i="3"/>
  <c r="I208" i="3"/>
  <c r="G208" i="3"/>
  <c r="E208" i="3"/>
  <c r="C208" i="3"/>
  <c r="AY207" i="3"/>
  <c r="AW207" i="3"/>
  <c r="AU207" i="3"/>
  <c r="AM207" i="3"/>
  <c r="AI207" i="3"/>
  <c r="AG207" i="3"/>
  <c r="AE207" i="3"/>
  <c r="AC207" i="3"/>
  <c r="Y207" i="3"/>
  <c r="W207" i="3"/>
  <c r="S207" i="3"/>
  <c r="Q207" i="3"/>
  <c r="O207" i="3"/>
  <c r="M207" i="3"/>
  <c r="K207" i="3"/>
  <c r="I207" i="3"/>
  <c r="G207" i="3"/>
  <c r="E207" i="3"/>
  <c r="C207" i="3"/>
  <c r="AY206" i="3"/>
  <c r="AW206" i="3"/>
  <c r="AU206" i="3"/>
  <c r="AM206" i="3"/>
  <c r="AI206" i="3"/>
  <c r="AG206" i="3"/>
  <c r="AE206" i="3"/>
  <c r="AC206" i="3"/>
  <c r="Y206" i="3"/>
  <c r="W206" i="3"/>
  <c r="S206" i="3"/>
  <c r="Q206" i="3"/>
  <c r="O206" i="3"/>
  <c r="K206" i="3"/>
  <c r="I206" i="3"/>
  <c r="G206" i="3"/>
  <c r="E206" i="3"/>
  <c r="C206" i="3"/>
  <c r="AY204" i="3"/>
  <c r="AW204" i="3"/>
  <c r="AU204" i="3"/>
  <c r="AM204" i="3"/>
  <c r="AI204" i="3"/>
  <c r="AE204" i="3"/>
  <c r="AC204" i="3"/>
  <c r="Y204" i="3"/>
  <c r="W204" i="3"/>
  <c r="S204" i="3"/>
  <c r="Q204" i="3"/>
  <c r="O204" i="3"/>
  <c r="M204" i="3"/>
  <c r="I204" i="3"/>
  <c r="G204" i="3"/>
  <c r="E204" i="3"/>
  <c r="C204" i="3"/>
  <c r="AY203" i="3"/>
  <c r="AW203" i="3"/>
  <c r="AU203" i="3"/>
  <c r="AM203" i="3"/>
  <c r="AI203" i="3"/>
  <c r="AE203" i="3"/>
  <c r="AC203" i="3"/>
  <c r="Y203" i="3"/>
  <c r="W203" i="3"/>
  <c r="S203" i="3"/>
  <c r="Q203" i="3"/>
  <c r="O203" i="3"/>
  <c r="M203" i="3"/>
  <c r="K203" i="3"/>
  <c r="I203" i="3"/>
  <c r="G203" i="3"/>
  <c r="E203" i="3"/>
  <c r="C203" i="3"/>
  <c r="AY202" i="3"/>
  <c r="AW202" i="3"/>
  <c r="AU202" i="3"/>
  <c r="AM202" i="3"/>
  <c r="AI202" i="3"/>
  <c r="AE202" i="3"/>
  <c r="AC202" i="3"/>
  <c r="Y202" i="3"/>
  <c r="W202" i="3"/>
  <c r="S202" i="3"/>
  <c r="Q202" i="3"/>
  <c r="O202" i="3"/>
  <c r="M202" i="3"/>
  <c r="K202" i="3"/>
  <c r="I202" i="3"/>
  <c r="G202" i="3"/>
  <c r="E202" i="3"/>
  <c r="C202" i="3"/>
  <c r="AY201" i="3"/>
  <c r="AW201" i="3"/>
  <c r="AU201" i="3"/>
  <c r="AM201" i="3"/>
  <c r="AI201" i="3"/>
  <c r="AE201" i="3"/>
  <c r="AC201" i="3"/>
  <c r="Y201" i="3"/>
  <c r="W201" i="3"/>
  <c r="S201" i="3"/>
  <c r="Q201" i="3"/>
  <c r="O201" i="3"/>
  <c r="M201" i="3"/>
  <c r="K201" i="3"/>
  <c r="I201" i="3"/>
  <c r="G201" i="3"/>
  <c r="E201" i="3"/>
  <c r="C201" i="3"/>
  <c r="AY200" i="3"/>
  <c r="AW200" i="3"/>
  <c r="AU200" i="3"/>
  <c r="AM200" i="3"/>
  <c r="AI200" i="3"/>
  <c r="AE200" i="3"/>
  <c r="AC200" i="3"/>
  <c r="Y200" i="3"/>
  <c r="W200" i="3"/>
  <c r="S200" i="3"/>
  <c r="Q200" i="3"/>
  <c r="O200" i="3"/>
  <c r="M200" i="3"/>
  <c r="K200" i="3"/>
  <c r="I200" i="3"/>
  <c r="G200" i="3"/>
  <c r="E200" i="3"/>
  <c r="C200" i="3"/>
  <c r="AY199" i="3"/>
  <c r="AW199" i="3"/>
  <c r="AU199" i="3"/>
  <c r="AM199" i="3"/>
  <c r="AI199" i="3"/>
  <c r="AE199" i="3"/>
  <c r="AC199" i="3"/>
  <c r="Y199" i="3"/>
  <c r="W199" i="3"/>
  <c r="S199" i="3"/>
  <c r="Q199" i="3"/>
  <c r="O199" i="3"/>
  <c r="M199" i="3"/>
  <c r="K199" i="3"/>
  <c r="I199" i="3"/>
  <c r="G199" i="3"/>
  <c r="E199" i="3"/>
  <c r="C199" i="3"/>
  <c r="AY197" i="3"/>
  <c r="AW197" i="3"/>
  <c r="AU197" i="3"/>
  <c r="AM197" i="3"/>
  <c r="AI197" i="3"/>
  <c r="AG197" i="3"/>
  <c r="AE197" i="3"/>
  <c r="AC197" i="3"/>
  <c r="Y197" i="3"/>
  <c r="W197" i="3"/>
  <c r="S197" i="3"/>
  <c r="Q197" i="3"/>
  <c r="O197" i="3"/>
  <c r="M197" i="3"/>
  <c r="K197" i="3"/>
  <c r="I197" i="3"/>
  <c r="G197" i="3"/>
  <c r="E197" i="3"/>
  <c r="C197" i="3"/>
  <c r="AY196" i="3"/>
  <c r="AW196" i="3"/>
  <c r="AU196" i="3"/>
  <c r="AM196" i="3"/>
  <c r="AI196" i="3"/>
  <c r="AG196" i="3"/>
  <c r="AE196" i="3"/>
  <c r="AC196" i="3"/>
  <c r="Y196" i="3"/>
  <c r="W196" i="3"/>
  <c r="S196" i="3"/>
  <c r="Q196" i="3"/>
  <c r="O196" i="3"/>
  <c r="M196" i="3"/>
  <c r="K196" i="3"/>
  <c r="I196" i="3"/>
  <c r="G196" i="3"/>
  <c r="E196" i="3"/>
  <c r="C196" i="3"/>
  <c r="AY195" i="3"/>
  <c r="AW195" i="3"/>
  <c r="AU195" i="3"/>
  <c r="AM195" i="3"/>
  <c r="AI195" i="3"/>
  <c r="AG195" i="3"/>
  <c r="AE195" i="3"/>
  <c r="AC195" i="3"/>
  <c r="Y195" i="3"/>
  <c r="W195" i="3"/>
  <c r="S195" i="3"/>
  <c r="Q195" i="3"/>
  <c r="O195" i="3"/>
  <c r="M195" i="3"/>
  <c r="I195" i="3"/>
  <c r="G195" i="3"/>
  <c r="E195" i="3"/>
  <c r="C195" i="3"/>
  <c r="AY194" i="3"/>
  <c r="AW194" i="3"/>
  <c r="AU194" i="3"/>
  <c r="AM194" i="3"/>
  <c r="AI194" i="3"/>
  <c r="AG194" i="3"/>
  <c r="AE194" i="3"/>
  <c r="AC194" i="3"/>
  <c r="Y194" i="3"/>
  <c r="W194" i="3"/>
  <c r="S194" i="3"/>
  <c r="Q194" i="3"/>
  <c r="O194" i="3"/>
  <c r="M194" i="3"/>
  <c r="K194" i="3"/>
  <c r="I194" i="3"/>
  <c r="G194" i="3"/>
  <c r="E194" i="3"/>
  <c r="C194" i="3"/>
  <c r="AY193" i="3"/>
  <c r="AW193" i="3"/>
  <c r="AU193" i="3"/>
  <c r="AM193" i="3"/>
  <c r="AI193" i="3"/>
  <c r="AG193" i="3"/>
  <c r="AE193" i="3"/>
  <c r="AC193" i="3"/>
  <c r="Y193" i="3"/>
  <c r="W193" i="3"/>
  <c r="S193" i="3"/>
  <c r="Q193" i="3"/>
  <c r="O193" i="3"/>
  <c r="M193" i="3"/>
  <c r="K193" i="3"/>
  <c r="I193" i="3"/>
  <c r="G193" i="3"/>
  <c r="E193" i="3"/>
  <c r="C193" i="3"/>
  <c r="AY192" i="3"/>
  <c r="AW192" i="3"/>
  <c r="AU192" i="3"/>
  <c r="AM192" i="3"/>
  <c r="AI192" i="3"/>
  <c r="AG192" i="3"/>
  <c r="AE192" i="3"/>
  <c r="AC192" i="3"/>
  <c r="Y192" i="3"/>
  <c r="W192" i="3"/>
  <c r="S192" i="3"/>
  <c r="Q192" i="3"/>
  <c r="O192" i="3"/>
  <c r="M192" i="3"/>
  <c r="K192" i="3"/>
  <c r="I192" i="3"/>
  <c r="G192" i="3"/>
  <c r="E192" i="3"/>
  <c r="C192" i="3"/>
  <c r="AY191" i="3"/>
  <c r="AW191" i="3"/>
  <c r="AU191" i="3"/>
  <c r="AM191" i="3"/>
  <c r="AI191" i="3"/>
  <c r="AG191" i="3"/>
  <c r="AE191" i="3"/>
  <c r="AC191" i="3"/>
  <c r="Y191" i="3"/>
  <c r="W191" i="3"/>
  <c r="S191" i="3"/>
  <c r="Q191" i="3"/>
  <c r="O191" i="3"/>
  <c r="M191" i="3"/>
  <c r="K191" i="3"/>
  <c r="I191" i="3"/>
  <c r="G191" i="3"/>
  <c r="E191" i="3"/>
  <c r="C191" i="3"/>
  <c r="AY190" i="3"/>
  <c r="AW190" i="3"/>
  <c r="AU190" i="3"/>
  <c r="AM190" i="3"/>
  <c r="AI190" i="3"/>
  <c r="AG190" i="3"/>
  <c r="AE190" i="3"/>
  <c r="AC190" i="3"/>
  <c r="Y190" i="3"/>
  <c r="W190" i="3"/>
  <c r="S190" i="3"/>
  <c r="Q190" i="3"/>
  <c r="O190" i="3"/>
  <c r="M190" i="3"/>
  <c r="K190" i="3"/>
  <c r="I190" i="3"/>
  <c r="G190" i="3"/>
  <c r="E190" i="3"/>
  <c r="C190" i="3"/>
  <c r="AY188" i="3"/>
  <c r="AU188" i="3"/>
  <c r="AM188" i="3"/>
  <c r="AI188" i="3"/>
  <c r="AG188" i="3"/>
  <c r="AE188" i="3"/>
  <c r="AC188" i="3"/>
  <c r="W188" i="3"/>
  <c r="S188" i="3"/>
  <c r="Q188" i="3"/>
  <c r="O188" i="3"/>
  <c r="M188" i="3"/>
  <c r="I188" i="3"/>
  <c r="G188" i="3"/>
  <c r="E188" i="3"/>
  <c r="C188" i="3"/>
  <c r="AY187" i="3"/>
  <c r="AU187" i="3"/>
  <c r="AM187" i="3"/>
  <c r="AI187" i="3"/>
  <c r="AG187" i="3"/>
  <c r="AE187" i="3"/>
  <c r="AC187" i="3"/>
  <c r="W187" i="3"/>
  <c r="S187" i="3"/>
  <c r="Q187" i="3"/>
  <c r="O187" i="3"/>
  <c r="M187" i="3"/>
  <c r="K187" i="3"/>
  <c r="I187" i="3"/>
  <c r="G187" i="3"/>
  <c r="E187" i="3"/>
  <c r="C187" i="3"/>
  <c r="AY186" i="3"/>
  <c r="AU186" i="3"/>
  <c r="AM186" i="3"/>
  <c r="AI186" i="3"/>
  <c r="AG186" i="3"/>
  <c r="AE186" i="3"/>
  <c r="AC186" i="3"/>
  <c r="W186" i="3"/>
  <c r="S186" i="3"/>
  <c r="Q186" i="3"/>
  <c r="O186" i="3"/>
  <c r="M186" i="3"/>
  <c r="K186" i="3"/>
  <c r="I186" i="3"/>
  <c r="G186" i="3"/>
  <c r="E186" i="3"/>
  <c r="C186" i="3"/>
  <c r="AY185" i="3"/>
  <c r="AU185" i="3"/>
  <c r="AM185" i="3"/>
  <c r="AI185" i="3"/>
  <c r="AG185" i="3"/>
  <c r="AE185" i="3"/>
  <c r="AC185" i="3"/>
  <c r="W185" i="3"/>
  <c r="S185" i="3"/>
  <c r="Q185" i="3"/>
  <c r="O185" i="3"/>
  <c r="M185" i="3"/>
  <c r="K185" i="3"/>
  <c r="I185" i="3"/>
  <c r="G185" i="3"/>
  <c r="E185" i="3"/>
  <c r="C185" i="3"/>
  <c r="AY184" i="3"/>
  <c r="AU184" i="3"/>
  <c r="AM184" i="3"/>
  <c r="AI184" i="3"/>
  <c r="AG184" i="3"/>
  <c r="AE184" i="3"/>
  <c r="AC184" i="3"/>
  <c r="W184" i="3"/>
  <c r="S184" i="3"/>
  <c r="Q184" i="3"/>
  <c r="O184" i="3"/>
  <c r="M184" i="3"/>
  <c r="K184" i="3"/>
  <c r="I184" i="3"/>
  <c r="G184" i="3"/>
  <c r="E184" i="3"/>
  <c r="C184" i="3"/>
  <c r="AY183" i="3"/>
  <c r="AU183" i="3"/>
  <c r="AM183" i="3"/>
  <c r="AI183" i="3"/>
  <c r="AG183" i="3"/>
  <c r="AE183" i="3"/>
  <c r="AC183" i="3"/>
  <c r="W183" i="3"/>
  <c r="S183" i="3"/>
  <c r="Q183" i="3"/>
  <c r="O183" i="3"/>
  <c r="M183" i="3"/>
  <c r="K183" i="3"/>
  <c r="I183" i="3"/>
  <c r="G183" i="3"/>
  <c r="E183" i="3"/>
  <c r="C183" i="3"/>
  <c r="AY181" i="3"/>
  <c r="AU181" i="3"/>
  <c r="AM181" i="3"/>
  <c r="AI181" i="3"/>
  <c r="AG181" i="3"/>
  <c r="AE181" i="3"/>
  <c r="AC181" i="3"/>
  <c r="W181" i="3"/>
  <c r="S181" i="3"/>
  <c r="Q181" i="3"/>
  <c r="O181" i="3"/>
  <c r="M181" i="3"/>
  <c r="I181" i="3"/>
  <c r="G181" i="3"/>
  <c r="E181" i="3"/>
  <c r="C181" i="3"/>
  <c r="AY180" i="3"/>
  <c r="AU180" i="3"/>
  <c r="AI180" i="3"/>
  <c r="AG180" i="3"/>
  <c r="AE180" i="3"/>
  <c r="AC180" i="3"/>
  <c r="W180" i="3"/>
  <c r="S180" i="3"/>
  <c r="Q180" i="3"/>
  <c r="O180" i="3"/>
  <c r="M180" i="3"/>
  <c r="K180" i="3"/>
  <c r="I180" i="3"/>
  <c r="G180" i="3"/>
  <c r="E180" i="3"/>
  <c r="C180" i="3"/>
  <c r="AY179" i="3"/>
  <c r="AU179" i="3"/>
  <c r="AI179" i="3"/>
  <c r="AG179" i="3"/>
  <c r="AE179" i="3"/>
  <c r="AC179" i="3"/>
  <c r="W179" i="3"/>
  <c r="S179" i="3"/>
  <c r="Q179" i="3"/>
  <c r="O179" i="3"/>
  <c r="M179" i="3"/>
  <c r="K179" i="3"/>
  <c r="I179" i="3"/>
  <c r="G179" i="3"/>
  <c r="E179" i="3"/>
  <c r="C179" i="3"/>
  <c r="AY178" i="3"/>
  <c r="AU178" i="3"/>
  <c r="AM178" i="3"/>
  <c r="AI178" i="3"/>
  <c r="AG178" i="3"/>
  <c r="AE178" i="3"/>
  <c r="AC178" i="3"/>
  <c r="W178" i="3"/>
  <c r="S178" i="3"/>
  <c r="Q178" i="3"/>
  <c r="O178" i="3"/>
  <c r="M178" i="3"/>
  <c r="K178" i="3"/>
  <c r="I178" i="3"/>
  <c r="G178" i="3"/>
  <c r="E178" i="3"/>
  <c r="C178" i="3"/>
  <c r="AY177" i="3"/>
  <c r="AU177" i="3"/>
  <c r="AM177" i="3"/>
  <c r="AI177" i="3"/>
  <c r="AG177" i="3"/>
  <c r="AE177" i="3"/>
  <c r="AC177" i="3"/>
  <c r="W177" i="3"/>
  <c r="S177" i="3"/>
  <c r="Q177" i="3"/>
  <c r="O177" i="3"/>
  <c r="M177" i="3"/>
  <c r="K177" i="3"/>
  <c r="I177" i="3"/>
  <c r="G177" i="3"/>
  <c r="E177" i="3"/>
  <c r="C177" i="3"/>
  <c r="AY176" i="3"/>
  <c r="AU176" i="3"/>
  <c r="AM176" i="3"/>
  <c r="AI176" i="3"/>
  <c r="AG176" i="3"/>
  <c r="AE176" i="3"/>
  <c r="AC176" i="3"/>
  <c r="W176" i="3"/>
  <c r="S176" i="3"/>
  <c r="Q176" i="3"/>
  <c r="O176" i="3"/>
  <c r="M176" i="3"/>
  <c r="K176" i="3"/>
  <c r="I176" i="3"/>
  <c r="G176" i="3"/>
  <c r="E176" i="3"/>
  <c r="C176" i="3"/>
  <c r="AY174" i="3"/>
  <c r="AW174" i="3"/>
  <c r="AU174" i="3"/>
  <c r="AM174" i="3"/>
  <c r="AI174" i="3"/>
  <c r="AG174" i="3"/>
  <c r="AE174" i="3"/>
  <c r="AC174" i="3"/>
  <c r="W174" i="3"/>
  <c r="S174" i="3"/>
  <c r="Q174" i="3"/>
  <c r="O174" i="3"/>
  <c r="M174" i="3"/>
  <c r="I174" i="3"/>
  <c r="G174" i="3"/>
  <c r="E174" i="3"/>
  <c r="C174" i="3"/>
  <c r="AY173" i="3"/>
  <c r="AW173" i="3"/>
  <c r="AU173" i="3"/>
  <c r="AM173" i="3"/>
  <c r="AI173" i="3"/>
  <c r="AG173" i="3"/>
  <c r="AE173" i="3"/>
  <c r="AC173" i="3"/>
  <c r="W173" i="3"/>
  <c r="S173" i="3"/>
  <c r="Q173" i="3"/>
  <c r="O173" i="3"/>
  <c r="M173" i="3"/>
  <c r="K173" i="3"/>
  <c r="I173" i="3"/>
  <c r="G173" i="3"/>
  <c r="E173" i="3"/>
  <c r="C173" i="3"/>
  <c r="AY172" i="3"/>
  <c r="AW172" i="3"/>
  <c r="AU172" i="3"/>
  <c r="AM172" i="3"/>
  <c r="AI172" i="3"/>
  <c r="AG172" i="3"/>
  <c r="AE172" i="3"/>
  <c r="AC172" i="3"/>
  <c r="W172" i="3"/>
  <c r="S172" i="3"/>
  <c r="Q172" i="3"/>
  <c r="O172" i="3"/>
  <c r="M172" i="3"/>
  <c r="K172" i="3"/>
  <c r="I172" i="3"/>
  <c r="G172" i="3"/>
  <c r="E172" i="3"/>
  <c r="C172" i="3"/>
  <c r="AY171" i="3"/>
  <c r="AW171" i="3"/>
  <c r="AU171" i="3"/>
  <c r="AM171" i="3"/>
  <c r="AI171" i="3"/>
  <c r="AG171" i="3"/>
  <c r="AE171" i="3"/>
  <c r="AC171" i="3"/>
  <c r="W171" i="3"/>
  <c r="S171" i="3"/>
  <c r="Q171" i="3"/>
  <c r="O171" i="3"/>
  <c r="M171" i="3"/>
  <c r="K171" i="3"/>
  <c r="I171" i="3"/>
  <c r="G171" i="3"/>
  <c r="E171" i="3"/>
  <c r="C171" i="3"/>
  <c r="AY169" i="3"/>
  <c r="AW169" i="3"/>
  <c r="AU169" i="3"/>
  <c r="AM169" i="3"/>
  <c r="AI169" i="3"/>
  <c r="AG169" i="3"/>
  <c r="AE169" i="3"/>
  <c r="AC169" i="3"/>
  <c r="W169" i="3"/>
  <c r="S169" i="3"/>
  <c r="Q169" i="3"/>
  <c r="O169" i="3"/>
  <c r="M169" i="3"/>
  <c r="I169" i="3"/>
  <c r="G169" i="3"/>
  <c r="E169" i="3"/>
  <c r="C169" i="3"/>
  <c r="AY168" i="3"/>
  <c r="AW168" i="3"/>
  <c r="AU168" i="3"/>
  <c r="AM168" i="3"/>
  <c r="AI168" i="3"/>
  <c r="AG168" i="3"/>
  <c r="AE168" i="3"/>
  <c r="AC168" i="3"/>
  <c r="W168" i="3"/>
  <c r="S168" i="3"/>
  <c r="Q168" i="3"/>
  <c r="O168" i="3"/>
  <c r="M168" i="3"/>
  <c r="K168" i="3"/>
  <c r="I168" i="3"/>
  <c r="G168" i="3"/>
  <c r="E168" i="3"/>
  <c r="C168" i="3"/>
  <c r="AY167" i="3"/>
  <c r="AW167" i="3"/>
  <c r="AU167" i="3"/>
  <c r="AM167" i="3"/>
  <c r="AI167" i="3"/>
  <c r="AG167" i="3"/>
  <c r="AE167" i="3"/>
  <c r="AC167" i="3"/>
  <c r="W167" i="3"/>
  <c r="S167" i="3"/>
  <c r="Q167" i="3"/>
  <c r="O167" i="3"/>
  <c r="M167" i="3"/>
  <c r="K167" i="3"/>
  <c r="I167" i="3"/>
  <c r="G167" i="3"/>
  <c r="E167" i="3"/>
  <c r="C167" i="3"/>
  <c r="AY166" i="3"/>
  <c r="AW166" i="3"/>
  <c r="AU166" i="3"/>
  <c r="AM166" i="3"/>
  <c r="AI166" i="3"/>
  <c r="AG166" i="3"/>
  <c r="AE166" i="3"/>
  <c r="AC166" i="3"/>
  <c r="W166" i="3"/>
  <c r="S166" i="3"/>
  <c r="Q166" i="3"/>
  <c r="O166" i="3"/>
  <c r="M166" i="3"/>
  <c r="K166" i="3"/>
  <c r="I166" i="3"/>
  <c r="G166" i="3"/>
  <c r="E166" i="3"/>
  <c r="C166" i="3"/>
  <c r="AY165" i="3"/>
  <c r="AW165" i="3"/>
  <c r="AU165" i="3"/>
  <c r="AM165" i="3"/>
  <c r="AI165" i="3"/>
  <c r="AG165" i="3"/>
  <c r="AE165" i="3"/>
  <c r="AC165" i="3"/>
  <c r="W165" i="3"/>
  <c r="S165" i="3"/>
  <c r="Q165" i="3"/>
  <c r="O165" i="3"/>
  <c r="M165" i="3"/>
  <c r="K165" i="3"/>
  <c r="I165" i="3"/>
  <c r="G165" i="3"/>
  <c r="E165" i="3"/>
  <c r="C165" i="3"/>
  <c r="AY164" i="3"/>
  <c r="AW164" i="3"/>
  <c r="AU164" i="3"/>
  <c r="AM164" i="3"/>
  <c r="AI164" i="3"/>
  <c r="AG164" i="3"/>
  <c r="AE164" i="3"/>
  <c r="AC164" i="3"/>
  <c r="W164" i="3"/>
  <c r="S164" i="3"/>
  <c r="Q164" i="3"/>
  <c r="O164" i="3"/>
  <c r="M164" i="3"/>
  <c r="K164" i="3"/>
  <c r="I164" i="3"/>
  <c r="G164" i="3"/>
  <c r="E164" i="3"/>
  <c r="C164" i="3"/>
  <c r="AY163" i="3"/>
  <c r="AW163" i="3"/>
  <c r="AU163" i="3"/>
  <c r="AM163" i="3"/>
  <c r="AI163" i="3"/>
  <c r="AG163" i="3"/>
  <c r="AE163" i="3"/>
  <c r="AC163" i="3"/>
  <c r="W163" i="3"/>
  <c r="S163" i="3"/>
  <c r="Q163" i="3"/>
  <c r="O163" i="3"/>
  <c r="M163" i="3"/>
  <c r="K163" i="3"/>
  <c r="I163" i="3"/>
  <c r="G163" i="3"/>
  <c r="E163" i="3"/>
  <c r="C163" i="3"/>
  <c r="K161" i="3"/>
  <c r="K160" i="3"/>
  <c r="K159" i="3"/>
  <c r="K158" i="3"/>
  <c r="AY157" i="3"/>
  <c r="Z157" i="10" s="1"/>
  <c r="AU157" i="3"/>
  <c r="AM157" i="3"/>
  <c r="T157" i="10" s="1"/>
  <c r="AI157" i="3"/>
  <c r="AG157" i="3"/>
  <c r="AE157" i="3"/>
  <c r="P157" i="10" s="1"/>
  <c r="AC157" i="3"/>
  <c r="O157" i="10" s="1"/>
  <c r="Y157" i="3"/>
  <c r="W157" i="3"/>
  <c r="L157" i="10" s="1"/>
  <c r="S157" i="3"/>
  <c r="Q157" i="3"/>
  <c r="H157" i="10" s="1"/>
  <c r="O157" i="3"/>
  <c r="M157" i="3"/>
  <c r="I157" i="3"/>
  <c r="E157" i="10" s="1"/>
  <c r="G157" i="3"/>
  <c r="E157" i="3"/>
  <c r="C157" i="3"/>
  <c r="AY156" i="3"/>
  <c r="AU156" i="3"/>
  <c r="AM156" i="3"/>
  <c r="AI156" i="3"/>
  <c r="AG156" i="3"/>
  <c r="AE156" i="3"/>
  <c r="AC156" i="3"/>
  <c r="Y156" i="3"/>
  <c r="W156" i="3"/>
  <c r="S156" i="3"/>
  <c r="Q156" i="3"/>
  <c r="O156" i="3"/>
  <c r="M156" i="3"/>
  <c r="K156" i="3"/>
  <c r="I156" i="3"/>
  <c r="G156" i="3"/>
  <c r="E156" i="3"/>
  <c r="C156" i="3"/>
  <c r="AY155" i="3"/>
  <c r="AU155" i="3"/>
  <c r="AM155" i="3"/>
  <c r="AI155" i="3"/>
  <c r="AG155" i="3"/>
  <c r="AE155" i="3"/>
  <c r="AC155" i="3"/>
  <c r="Y155" i="3"/>
  <c r="W155" i="3"/>
  <c r="S155" i="3"/>
  <c r="Q155" i="3"/>
  <c r="O155" i="3"/>
  <c r="M155" i="3"/>
  <c r="K155" i="3"/>
  <c r="I155" i="3"/>
  <c r="G155" i="3"/>
  <c r="E155" i="3"/>
  <c r="C155" i="3"/>
  <c r="AY154" i="3"/>
  <c r="AU154" i="3"/>
  <c r="AM154" i="3"/>
  <c r="AI154" i="3"/>
  <c r="AG154" i="3"/>
  <c r="AE154" i="3"/>
  <c r="AC154" i="3"/>
  <c r="Y154" i="3"/>
  <c r="W154" i="3"/>
  <c r="S154" i="3"/>
  <c r="Q154" i="3"/>
  <c r="O154" i="3"/>
  <c r="M154" i="3"/>
  <c r="K154" i="3"/>
  <c r="I154" i="3"/>
  <c r="G154" i="3"/>
  <c r="E154" i="3"/>
  <c r="C154" i="3"/>
  <c r="AY153" i="3"/>
  <c r="AU153" i="3"/>
  <c r="AM153" i="3"/>
  <c r="AI153" i="3"/>
  <c r="AG153" i="3"/>
  <c r="AE153" i="3"/>
  <c r="AC153" i="3"/>
  <c r="Y153" i="3"/>
  <c r="W153" i="3"/>
  <c r="S153" i="3"/>
  <c r="Q153" i="3"/>
  <c r="O153" i="3"/>
  <c r="M153" i="3"/>
  <c r="K153" i="3"/>
  <c r="I153" i="3"/>
  <c r="G153" i="3"/>
  <c r="E153" i="3"/>
  <c r="C153" i="3"/>
  <c r="AY152" i="3"/>
  <c r="AU152" i="3"/>
  <c r="AM152" i="3"/>
  <c r="AI152" i="3"/>
  <c r="AG152" i="3"/>
  <c r="AE152" i="3"/>
  <c r="AC152" i="3"/>
  <c r="Y152" i="3"/>
  <c r="W152" i="3"/>
  <c r="S152" i="3"/>
  <c r="Q152" i="3"/>
  <c r="O152" i="3"/>
  <c r="M152" i="3"/>
  <c r="K152" i="3"/>
  <c r="I152" i="3"/>
  <c r="G152" i="3"/>
  <c r="E152" i="3"/>
  <c r="C152" i="3"/>
  <c r="M150" i="3"/>
  <c r="K150" i="3"/>
  <c r="AY149" i="3"/>
  <c r="AW149" i="3"/>
  <c r="AU149" i="3"/>
  <c r="AM149" i="3"/>
  <c r="AI149" i="3"/>
  <c r="AG149" i="3"/>
  <c r="AE149" i="3"/>
  <c r="AC149" i="3"/>
  <c r="Y149" i="3"/>
  <c r="W149" i="3"/>
  <c r="S149" i="3"/>
  <c r="Q149" i="3"/>
  <c r="O149" i="3"/>
  <c r="M149" i="3"/>
  <c r="I149" i="3"/>
  <c r="G149" i="3"/>
  <c r="E149" i="3"/>
  <c r="C149" i="3"/>
  <c r="AY148" i="3"/>
  <c r="AW148" i="3"/>
  <c r="AU148" i="3"/>
  <c r="AM148" i="3"/>
  <c r="AI148" i="3"/>
  <c r="AG148" i="3"/>
  <c r="AE148" i="3"/>
  <c r="AC148" i="3"/>
  <c r="Y148" i="3"/>
  <c r="W148" i="3"/>
  <c r="S148" i="3"/>
  <c r="Q148" i="3"/>
  <c r="O148" i="3"/>
  <c r="M148" i="3"/>
  <c r="K148" i="3"/>
  <c r="I148" i="3"/>
  <c r="G148" i="3"/>
  <c r="E148" i="3"/>
  <c r="C148" i="3"/>
  <c r="AY147" i="3"/>
  <c r="AW147" i="3"/>
  <c r="AU147" i="3"/>
  <c r="AI147" i="3"/>
  <c r="AG147" i="3"/>
  <c r="AE147" i="3"/>
  <c r="AC147" i="3"/>
  <c r="Y147" i="3"/>
  <c r="W147" i="3"/>
  <c r="S147" i="3"/>
  <c r="Q147" i="3"/>
  <c r="O147" i="3"/>
  <c r="M147" i="3"/>
  <c r="K147" i="3"/>
  <c r="I147" i="3"/>
  <c r="G147" i="3"/>
  <c r="E147" i="3"/>
  <c r="C147" i="3"/>
  <c r="AY146" i="3"/>
  <c r="AW146" i="3"/>
  <c r="AU146" i="3"/>
  <c r="AM146" i="3"/>
  <c r="AI146" i="3"/>
  <c r="AG146" i="3"/>
  <c r="AE146" i="3"/>
  <c r="AC146" i="3"/>
  <c r="Y146" i="3"/>
  <c r="W146" i="3"/>
  <c r="S146" i="3"/>
  <c r="Q146" i="3"/>
  <c r="O146" i="3"/>
  <c r="M146" i="3"/>
  <c r="K146" i="3"/>
  <c r="I146" i="3"/>
  <c r="G146" i="3"/>
  <c r="E146" i="3"/>
  <c r="C146" i="3"/>
  <c r="AY145" i="3"/>
  <c r="AW145" i="3"/>
  <c r="AU145" i="3"/>
  <c r="AM145" i="3"/>
  <c r="AI145" i="3"/>
  <c r="AG145" i="3"/>
  <c r="AE145" i="3"/>
  <c r="AC145" i="3"/>
  <c r="Y145" i="3"/>
  <c r="W145" i="3"/>
  <c r="S145" i="3"/>
  <c r="Q145" i="3"/>
  <c r="O145" i="3"/>
  <c r="M145" i="3"/>
  <c r="K145" i="3"/>
  <c r="I145" i="3"/>
  <c r="G145" i="3"/>
  <c r="E145" i="3"/>
  <c r="C145" i="3"/>
  <c r="AY144" i="3"/>
  <c r="AW144" i="3"/>
  <c r="AU144" i="3"/>
  <c r="AM144" i="3"/>
  <c r="AI144" i="3"/>
  <c r="AG144" i="3"/>
  <c r="AE144" i="3"/>
  <c r="AC144" i="3"/>
  <c r="Y144" i="3"/>
  <c r="W144" i="3"/>
  <c r="S144" i="3"/>
  <c r="Q144" i="3"/>
  <c r="O144" i="3"/>
  <c r="M144" i="3"/>
  <c r="K144" i="3"/>
  <c r="I144" i="3"/>
  <c r="G144" i="3"/>
  <c r="E144" i="3"/>
  <c r="C144" i="3"/>
  <c r="AY143" i="3"/>
  <c r="AW143" i="3"/>
  <c r="AU143" i="3"/>
  <c r="AM143" i="3"/>
  <c r="AI143" i="3"/>
  <c r="AG143" i="3"/>
  <c r="AE143" i="3"/>
  <c r="AC143" i="3"/>
  <c r="Y143" i="3"/>
  <c r="W143" i="3"/>
  <c r="S143" i="3"/>
  <c r="Q143" i="3"/>
  <c r="O143" i="3"/>
  <c r="M143" i="3"/>
  <c r="K143" i="3"/>
  <c r="I143" i="3"/>
  <c r="G143" i="3"/>
  <c r="E143" i="3"/>
  <c r="C143" i="3"/>
  <c r="AY140" i="3"/>
  <c r="AW140" i="3"/>
  <c r="AU140" i="3"/>
  <c r="AM140" i="3"/>
  <c r="AI140" i="3"/>
  <c r="AG140" i="3"/>
  <c r="AE140" i="3"/>
  <c r="AC140" i="3"/>
  <c r="Y140" i="3"/>
  <c r="W140" i="3"/>
  <c r="S140" i="3"/>
  <c r="Q140" i="3"/>
  <c r="O140" i="3"/>
  <c r="M140" i="3"/>
  <c r="K140" i="3"/>
  <c r="I140" i="3"/>
  <c r="G140" i="3"/>
  <c r="E140" i="3"/>
  <c r="C140" i="3"/>
  <c r="AY139" i="3"/>
  <c r="AW139" i="3"/>
  <c r="AU139" i="3"/>
  <c r="AM139" i="3"/>
  <c r="AI139" i="3"/>
  <c r="AG139" i="3"/>
  <c r="AE139" i="3"/>
  <c r="AC139" i="3"/>
  <c r="W139" i="3"/>
  <c r="S139" i="3"/>
  <c r="Q139" i="3"/>
  <c r="O139" i="3"/>
  <c r="M139" i="3"/>
  <c r="K139" i="3"/>
  <c r="I139" i="3"/>
  <c r="G139" i="3"/>
  <c r="E139" i="3"/>
  <c r="C139" i="3"/>
  <c r="AY138" i="3"/>
  <c r="Z138" i="10" s="1"/>
  <c r="AU138" i="3"/>
  <c r="X138" i="10" s="1"/>
  <c r="AM138" i="3"/>
  <c r="T138" i="10" s="1"/>
  <c r="AI138" i="3"/>
  <c r="R138" i="10" s="1"/>
  <c r="AG138" i="3"/>
  <c r="Q138" i="10" s="1"/>
  <c r="AE138" i="3"/>
  <c r="P138" i="10" s="1"/>
  <c r="AC138" i="3"/>
  <c r="O138" i="10" s="1"/>
  <c r="Y138" i="3"/>
  <c r="W138" i="3"/>
  <c r="L138" i="10" s="1"/>
  <c r="S138" i="3"/>
  <c r="J138" i="10" s="1"/>
  <c r="Q138" i="3"/>
  <c r="H138" i="10" s="1"/>
  <c r="O138" i="3"/>
  <c r="I138" i="10" s="1"/>
  <c r="M138" i="3"/>
  <c r="G138" i="10" s="1"/>
  <c r="K138" i="3"/>
  <c r="F138" i="10" s="1"/>
  <c r="I138" i="3"/>
  <c r="E138" i="10" s="1"/>
  <c r="G138" i="3"/>
  <c r="D138" i="10" s="1"/>
  <c r="E138" i="3"/>
  <c r="C138" i="10" s="1"/>
  <c r="C138" i="3"/>
  <c r="K137" i="3"/>
  <c r="K136" i="3"/>
  <c r="F136" i="10" s="1"/>
  <c r="K135" i="3"/>
  <c r="K134" i="3"/>
  <c r="F134" i="10" s="1"/>
  <c r="K133" i="3"/>
  <c r="F133" i="10" s="1"/>
  <c r="AY132" i="3"/>
  <c r="AW132" i="3"/>
  <c r="AU132" i="3"/>
  <c r="AM132" i="3"/>
  <c r="AI132" i="3"/>
  <c r="AG132" i="3"/>
  <c r="AE132" i="3"/>
  <c r="AC132" i="3"/>
  <c r="Y132" i="3"/>
  <c r="W132" i="3"/>
  <c r="S132" i="3"/>
  <c r="Q132" i="3"/>
  <c r="O132" i="3"/>
  <c r="M132" i="3"/>
  <c r="I132" i="3"/>
  <c r="G132" i="3"/>
  <c r="E132" i="3"/>
  <c r="C132" i="3"/>
  <c r="AY131" i="3"/>
  <c r="AW131" i="3"/>
  <c r="AU131" i="3"/>
  <c r="AM131" i="3"/>
  <c r="AI131" i="3"/>
  <c r="AG131" i="3"/>
  <c r="AE131" i="3"/>
  <c r="AC131" i="3"/>
  <c r="Y131" i="3"/>
  <c r="W131" i="3"/>
  <c r="S131" i="3"/>
  <c r="Q131" i="3"/>
  <c r="O131" i="3"/>
  <c r="M131" i="3"/>
  <c r="K131" i="3"/>
  <c r="I131" i="3"/>
  <c r="G131" i="3"/>
  <c r="E131" i="3"/>
  <c r="C131" i="3"/>
  <c r="B131" i="10" s="1"/>
  <c r="AY130" i="3"/>
  <c r="AW130" i="3"/>
  <c r="AU130" i="3"/>
  <c r="AM130" i="3"/>
  <c r="AI130" i="3"/>
  <c r="AG130" i="3"/>
  <c r="AE130" i="3"/>
  <c r="AC130" i="3"/>
  <c r="Y130" i="3"/>
  <c r="W130" i="3"/>
  <c r="S130" i="3"/>
  <c r="Q130" i="3"/>
  <c r="O130" i="3"/>
  <c r="M130" i="3"/>
  <c r="K130" i="3"/>
  <c r="I130" i="3"/>
  <c r="G130" i="3"/>
  <c r="E130" i="3"/>
  <c r="C130" i="3"/>
  <c r="AY129" i="3"/>
  <c r="AW129" i="3"/>
  <c r="AU129" i="3"/>
  <c r="AM129" i="3"/>
  <c r="AI129" i="3"/>
  <c r="AG129" i="3"/>
  <c r="AE129" i="3"/>
  <c r="AC129" i="3"/>
  <c r="Y129" i="3"/>
  <c r="W129" i="3"/>
  <c r="S129" i="3"/>
  <c r="Q129" i="3"/>
  <c r="O129" i="3"/>
  <c r="M129" i="3"/>
  <c r="K129" i="3"/>
  <c r="I129" i="3"/>
  <c r="G129" i="3"/>
  <c r="E129" i="3"/>
  <c r="C129" i="3"/>
  <c r="AY128" i="3"/>
  <c r="AW128" i="3"/>
  <c r="AU128" i="3"/>
  <c r="AM128" i="3"/>
  <c r="AI128" i="3"/>
  <c r="AG128" i="3"/>
  <c r="AE128" i="3"/>
  <c r="AC128" i="3"/>
  <c r="Y128" i="3"/>
  <c r="W128" i="3"/>
  <c r="S128" i="3"/>
  <c r="Q128" i="3"/>
  <c r="O128" i="3"/>
  <c r="M128" i="3"/>
  <c r="K128" i="3"/>
  <c r="I128" i="3"/>
  <c r="G128" i="3"/>
  <c r="E128" i="3"/>
  <c r="C128" i="3"/>
  <c r="AY127" i="3"/>
  <c r="AW127" i="3"/>
  <c r="AU127" i="3"/>
  <c r="AM127" i="3"/>
  <c r="AI127" i="3"/>
  <c r="AG127" i="3"/>
  <c r="AE127" i="3"/>
  <c r="AC127" i="3"/>
  <c r="Y127" i="3"/>
  <c r="W127" i="3"/>
  <c r="S127" i="3"/>
  <c r="Q127" i="3"/>
  <c r="O127" i="3"/>
  <c r="M127" i="3"/>
  <c r="K127" i="3"/>
  <c r="I127" i="3"/>
  <c r="G127" i="3"/>
  <c r="E127" i="3"/>
  <c r="C127" i="3"/>
  <c r="B127" i="10" s="1"/>
  <c r="AY126" i="3"/>
  <c r="AW126" i="3"/>
  <c r="AU126" i="3"/>
  <c r="AM126" i="3"/>
  <c r="AI126" i="3"/>
  <c r="AG126" i="3"/>
  <c r="AE126" i="3"/>
  <c r="AC126" i="3"/>
  <c r="Y126" i="3"/>
  <c r="W126" i="3"/>
  <c r="S126" i="3"/>
  <c r="Q126" i="3"/>
  <c r="O126" i="3"/>
  <c r="M126" i="3"/>
  <c r="K126" i="3"/>
  <c r="I126" i="3"/>
  <c r="G126" i="3"/>
  <c r="E126" i="3"/>
  <c r="C126" i="3"/>
  <c r="B126" i="10" s="1"/>
  <c r="AY124" i="3"/>
  <c r="AU124" i="3"/>
  <c r="AM124" i="3"/>
  <c r="AI124" i="3"/>
  <c r="AG124" i="3"/>
  <c r="AE124" i="3"/>
  <c r="AC124" i="3"/>
  <c r="Y124" i="3"/>
  <c r="W124" i="3"/>
  <c r="S124" i="3"/>
  <c r="Q124" i="3"/>
  <c r="O124" i="3"/>
  <c r="M124" i="3"/>
  <c r="I124" i="3"/>
  <c r="G124" i="3"/>
  <c r="E124" i="3"/>
  <c r="C124" i="3"/>
  <c r="AY123" i="3"/>
  <c r="AU123" i="3"/>
  <c r="AM123" i="3"/>
  <c r="AI123" i="3"/>
  <c r="AG123" i="3"/>
  <c r="AE123" i="3"/>
  <c r="AC123" i="3"/>
  <c r="Y123" i="3"/>
  <c r="W123" i="3"/>
  <c r="S123" i="3"/>
  <c r="Q123" i="3"/>
  <c r="O123" i="3"/>
  <c r="M123" i="3"/>
  <c r="I123" i="3"/>
  <c r="G123" i="3"/>
  <c r="E123" i="3"/>
  <c r="C123" i="3"/>
  <c r="AY122" i="3"/>
  <c r="AU122" i="3"/>
  <c r="AM122" i="3"/>
  <c r="AI122" i="3"/>
  <c r="AG122" i="3"/>
  <c r="AE122" i="3"/>
  <c r="AC122" i="3"/>
  <c r="Y122" i="3"/>
  <c r="W122" i="3"/>
  <c r="S122" i="3"/>
  <c r="Q122" i="3"/>
  <c r="O122" i="3"/>
  <c r="M122" i="3"/>
  <c r="K122" i="3"/>
  <c r="I122" i="3"/>
  <c r="G122" i="3"/>
  <c r="E122" i="3"/>
  <c r="C122" i="3"/>
  <c r="AY121" i="3"/>
  <c r="AU121" i="3"/>
  <c r="AM121" i="3"/>
  <c r="AI121" i="3"/>
  <c r="AG121" i="3"/>
  <c r="AE121" i="3"/>
  <c r="AC121" i="3"/>
  <c r="Y121" i="3"/>
  <c r="W121" i="3"/>
  <c r="S121" i="3"/>
  <c r="Q121" i="3"/>
  <c r="O121" i="3"/>
  <c r="M121" i="3"/>
  <c r="K121" i="3"/>
  <c r="I121" i="3"/>
  <c r="G121" i="3"/>
  <c r="E121" i="3"/>
  <c r="C121" i="3"/>
  <c r="AY120" i="3"/>
  <c r="AU120" i="3"/>
  <c r="AM120" i="3"/>
  <c r="AI120" i="3"/>
  <c r="AG120" i="3"/>
  <c r="AE120" i="3"/>
  <c r="AC120" i="3"/>
  <c r="Y120" i="3"/>
  <c r="W120" i="3"/>
  <c r="S120" i="3"/>
  <c r="Q120" i="3"/>
  <c r="O120" i="3"/>
  <c r="M120" i="3"/>
  <c r="K120" i="3"/>
  <c r="I120" i="3"/>
  <c r="G120" i="3"/>
  <c r="E120" i="3"/>
  <c r="C120" i="3"/>
  <c r="AY119" i="3"/>
  <c r="AU119" i="3"/>
  <c r="AM119" i="3"/>
  <c r="AI119" i="3"/>
  <c r="AG119" i="3"/>
  <c r="AE119" i="3"/>
  <c r="AC119" i="3"/>
  <c r="Y119" i="3"/>
  <c r="W119" i="3"/>
  <c r="S119" i="3"/>
  <c r="Q119" i="3"/>
  <c r="O119" i="3"/>
  <c r="M119" i="3"/>
  <c r="K119" i="3"/>
  <c r="I119" i="3"/>
  <c r="G119" i="3"/>
  <c r="E119" i="3"/>
  <c r="C119" i="3"/>
  <c r="AY118" i="3"/>
  <c r="AU118" i="3"/>
  <c r="AM118" i="3"/>
  <c r="AI118" i="3"/>
  <c r="AG118" i="3"/>
  <c r="AE118" i="3"/>
  <c r="AC118" i="3"/>
  <c r="Y118" i="3"/>
  <c r="W118" i="3"/>
  <c r="S118" i="3"/>
  <c r="Q118" i="3"/>
  <c r="O118" i="3"/>
  <c r="M118" i="3"/>
  <c r="K118" i="3"/>
  <c r="I118" i="3"/>
  <c r="G118" i="3"/>
  <c r="E118" i="3"/>
  <c r="C118" i="3"/>
  <c r="AY117" i="3"/>
  <c r="AU117" i="3"/>
  <c r="AM117" i="3"/>
  <c r="AI117" i="3"/>
  <c r="AG117" i="3"/>
  <c r="AE117" i="3"/>
  <c r="AC117" i="3"/>
  <c r="Y117" i="3"/>
  <c r="W117" i="3"/>
  <c r="S117" i="3"/>
  <c r="Q117" i="3"/>
  <c r="O117" i="3"/>
  <c r="M117" i="3"/>
  <c r="K117" i="3"/>
  <c r="I117" i="3"/>
  <c r="G117" i="3"/>
  <c r="E117" i="3"/>
  <c r="C117" i="3"/>
  <c r="AY116" i="3"/>
  <c r="AU116" i="3"/>
  <c r="AM116" i="3"/>
  <c r="AI116" i="3"/>
  <c r="AG116" i="3"/>
  <c r="AE116" i="3"/>
  <c r="AC116" i="3"/>
  <c r="Y116" i="3"/>
  <c r="W116" i="3"/>
  <c r="S116" i="3"/>
  <c r="Q116" i="3"/>
  <c r="O116" i="3"/>
  <c r="M116" i="3"/>
  <c r="K116" i="3"/>
  <c r="I116" i="3"/>
  <c r="G116" i="3"/>
  <c r="E116" i="3"/>
  <c r="C116" i="3"/>
  <c r="AY115" i="3"/>
  <c r="AU115" i="3"/>
  <c r="AM115" i="3"/>
  <c r="AI115" i="3"/>
  <c r="AG115" i="3"/>
  <c r="AE115" i="3"/>
  <c r="AC115" i="3"/>
  <c r="Y115" i="3"/>
  <c r="W115" i="3"/>
  <c r="S115" i="3"/>
  <c r="Q115" i="3"/>
  <c r="O115" i="3"/>
  <c r="M115" i="3"/>
  <c r="K115" i="3"/>
  <c r="I115" i="3"/>
  <c r="G115" i="3"/>
  <c r="E115" i="3"/>
  <c r="C115" i="3"/>
  <c r="AY113" i="3"/>
  <c r="AW113" i="3"/>
  <c r="AU113" i="3"/>
  <c r="AM113" i="3"/>
  <c r="AI113" i="3"/>
  <c r="AG113" i="3"/>
  <c r="AE113" i="3"/>
  <c r="AC113" i="3"/>
  <c r="Y113" i="3"/>
  <c r="W113" i="3"/>
  <c r="S113" i="3"/>
  <c r="Q113" i="3"/>
  <c r="O113" i="3"/>
  <c r="M113" i="3"/>
  <c r="K113" i="3"/>
  <c r="I113" i="3"/>
  <c r="G113" i="3"/>
  <c r="E113" i="3"/>
  <c r="C113" i="3"/>
  <c r="M112" i="3"/>
  <c r="G112" i="10" s="1"/>
  <c r="K112" i="3"/>
  <c r="F112" i="10" s="1"/>
  <c r="AY111" i="3"/>
  <c r="AW111" i="3"/>
  <c r="AU111" i="3"/>
  <c r="AM111" i="3"/>
  <c r="AI111" i="3"/>
  <c r="AG111" i="3"/>
  <c r="AE111" i="3"/>
  <c r="AC111" i="3"/>
  <c r="Y111" i="3"/>
  <c r="W111" i="3"/>
  <c r="S111" i="3"/>
  <c r="Q111" i="3"/>
  <c r="O111" i="3"/>
  <c r="M111" i="3"/>
  <c r="I111" i="3"/>
  <c r="G111" i="3"/>
  <c r="E111" i="3"/>
  <c r="C111" i="3"/>
  <c r="AY110" i="3"/>
  <c r="AW110" i="3"/>
  <c r="AU110" i="3"/>
  <c r="AM110" i="3"/>
  <c r="AI110" i="3"/>
  <c r="AG110" i="3"/>
  <c r="AE110" i="3"/>
  <c r="AC110" i="3"/>
  <c r="Y110" i="3"/>
  <c r="W110" i="3"/>
  <c r="S110" i="3"/>
  <c r="Q110" i="3"/>
  <c r="O110" i="3"/>
  <c r="M110" i="3"/>
  <c r="K110" i="3"/>
  <c r="I110" i="3"/>
  <c r="G110" i="3"/>
  <c r="E110" i="3"/>
  <c r="C110" i="3"/>
  <c r="AY109" i="3"/>
  <c r="AW109" i="3"/>
  <c r="AU109" i="3"/>
  <c r="AM109" i="3"/>
  <c r="AI109" i="3"/>
  <c r="AG109" i="3"/>
  <c r="AE109" i="3"/>
  <c r="AC109" i="3"/>
  <c r="Y109" i="3"/>
  <c r="W109" i="3"/>
  <c r="S109" i="3"/>
  <c r="Q109" i="3"/>
  <c r="O109" i="3"/>
  <c r="M109" i="3"/>
  <c r="K109" i="3"/>
  <c r="I109" i="3"/>
  <c r="G109" i="3"/>
  <c r="E109" i="3"/>
  <c r="C109" i="3"/>
  <c r="AY108" i="3"/>
  <c r="AW108" i="3"/>
  <c r="AU108" i="3"/>
  <c r="AM108" i="3"/>
  <c r="AI108" i="3"/>
  <c r="AG108" i="3"/>
  <c r="AE108" i="3"/>
  <c r="AC108" i="3"/>
  <c r="Y108" i="3"/>
  <c r="W108" i="3"/>
  <c r="S108" i="3"/>
  <c r="Q108" i="3"/>
  <c r="O108" i="3"/>
  <c r="M108" i="3"/>
  <c r="K108" i="3"/>
  <c r="I108" i="3"/>
  <c r="G108" i="3"/>
  <c r="E108" i="3"/>
  <c r="C108" i="3"/>
  <c r="AY107" i="3"/>
  <c r="AW107" i="3"/>
  <c r="AU107" i="3"/>
  <c r="AM107" i="3"/>
  <c r="AI107" i="3"/>
  <c r="AG107" i="3"/>
  <c r="AE107" i="3"/>
  <c r="AC107" i="3"/>
  <c r="Y107" i="3"/>
  <c r="W107" i="3"/>
  <c r="S107" i="3"/>
  <c r="Q107" i="3"/>
  <c r="O107" i="3"/>
  <c r="M107" i="3"/>
  <c r="K107" i="3"/>
  <c r="I107" i="3"/>
  <c r="G107" i="3"/>
  <c r="E107" i="3"/>
  <c r="C107" i="3"/>
  <c r="AY106" i="3"/>
  <c r="AW106" i="3"/>
  <c r="AU106" i="3"/>
  <c r="AM106" i="3"/>
  <c r="AI106" i="3"/>
  <c r="AG106" i="3"/>
  <c r="AE106" i="3"/>
  <c r="AC106" i="3"/>
  <c r="Y106" i="3"/>
  <c r="W106" i="3"/>
  <c r="S106" i="3"/>
  <c r="Q106" i="3"/>
  <c r="O106" i="3"/>
  <c r="M106" i="3"/>
  <c r="K106" i="3"/>
  <c r="I106" i="3"/>
  <c r="G106" i="3"/>
  <c r="E106" i="3"/>
  <c r="C106" i="3"/>
  <c r="AY105" i="3"/>
  <c r="AW105" i="3"/>
  <c r="AU105" i="3"/>
  <c r="AM105" i="3"/>
  <c r="AI105" i="3"/>
  <c r="AG105" i="3"/>
  <c r="AE105" i="3"/>
  <c r="AC105" i="3"/>
  <c r="Y105" i="3"/>
  <c r="W105" i="3"/>
  <c r="S105" i="3"/>
  <c r="Q105" i="3"/>
  <c r="O105" i="3"/>
  <c r="M105" i="3"/>
  <c r="K105" i="3"/>
  <c r="I105" i="3"/>
  <c r="G105" i="3"/>
  <c r="E105" i="3"/>
  <c r="C105" i="3"/>
  <c r="AY104" i="3"/>
  <c r="AW104" i="3"/>
  <c r="AU104" i="3"/>
  <c r="AM104" i="3"/>
  <c r="AI104" i="3"/>
  <c r="AG104" i="3"/>
  <c r="AE104" i="3"/>
  <c r="AC104" i="3"/>
  <c r="Y104" i="3"/>
  <c r="W104" i="3"/>
  <c r="S104" i="3"/>
  <c r="Q104" i="3"/>
  <c r="O104" i="3"/>
  <c r="M104" i="3"/>
  <c r="K104" i="3"/>
  <c r="I104" i="3"/>
  <c r="G104" i="3"/>
  <c r="E104" i="3"/>
  <c r="C104" i="3"/>
  <c r="K102" i="3"/>
  <c r="AY101" i="3"/>
  <c r="AU101" i="3"/>
  <c r="AM101" i="3"/>
  <c r="AI101" i="3"/>
  <c r="AG101" i="3"/>
  <c r="AE101" i="3"/>
  <c r="AC101" i="3"/>
  <c r="Y101" i="3"/>
  <c r="W101" i="3"/>
  <c r="S101" i="3"/>
  <c r="Q101" i="3"/>
  <c r="O101" i="3"/>
  <c r="M101" i="3"/>
  <c r="I101" i="3"/>
  <c r="G101" i="3"/>
  <c r="E101" i="3"/>
  <c r="C101" i="3"/>
  <c r="AY100" i="3"/>
  <c r="AW100" i="3"/>
  <c r="AU100" i="3"/>
  <c r="AM100" i="3"/>
  <c r="AI100" i="3"/>
  <c r="AG100" i="3"/>
  <c r="AE100" i="3"/>
  <c r="AC100" i="3"/>
  <c r="Y100" i="3"/>
  <c r="W100" i="3"/>
  <c r="S100" i="3"/>
  <c r="Q100" i="3"/>
  <c r="O100" i="3"/>
  <c r="M100" i="3"/>
  <c r="K100" i="3"/>
  <c r="I100" i="3"/>
  <c r="G100" i="3"/>
  <c r="E100" i="3"/>
  <c r="C100" i="3"/>
  <c r="AY99" i="3"/>
  <c r="AW99" i="3"/>
  <c r="AU99" i="3"/>
  <c r="AM99" i="3"/>
  <c r="AI99" i="3"/>
  <c r="AG99" i="3"/>
  <c r="AE99" i="3"/>
  <c r="AC99" i="3"/>
  <c r="Y99" i="3"/>
  <c r="W99" i="3"/>
  <c r="S99" i="3"/>
  <c r="Q99" i="3"/>
  <c r="O99" i="3"/>
  <c r="M99" i="3"/>
  <c r="K99" i="3"/>
  <c r="I99" i="3"/>
  <c r="G99" i="3"/>
  <c r="E99" i="3"/>
  <c r="C99" i="3"/>
  <c r="AY98" i="3"/>
  <c r="AW98" i="3"/>
  <c r="AU98" i="3"/>
  <c r="AM98" i="3"/>
  <c r="AI98" i="3"/>
  <c r="AG98" i="3"/>
  <c r="AE98" i="3"/>
  <c r="AC98" i="3"/>
  <c r="Y98" i="3"/>
  <c r="W98" i="3"/>
  <c r="S98" i="3"/>
  <c r="Q98" i="3"/>
  <c r="O98" i="3"/>
  <c r="M98" i="3"/>
  <c r="K98" i="3"/>
  <c r="I98" i="3"/>
  <c r="G98" i="3"/>
  <c r="E98" i="3"/>
  <c r="C98" i="3"/>
  <c r="AY97" i="3"/>
  <c r="AW97" i="3"/>
  <c r="AU97" i="3"/>
  <c r="AM97" i="3"/>
  <c r="AI97" i="3"/>
  <c r="AG97" i="3"/>
  <c r="AE97" i="3"/>
  <c r="AC97" i="3"/>
  <c r="Y97" i="3"/>
  <c r="W97" i="3"/>
  <c r="S97" i="3"/>
  <c r="Q97" i="3"/>
  <c r="O97" i="3"/>
  <c r="M97" i="3"/>
  <c r="K97" i="3"/>
  <c r="I97" i="3"/>
  <c r="G97" i="3"/>
  <c r="E97" i="3"/>
  <c r="C97" i="3"/>
  <c r="AY96" i="3"/>
  <c r="AW96" i="3"/>
  <c r="AU96" i="3"/>
  <c r="AM96" i="3"/>
  <c r="AI96" i="3"/>
  <c r="AG96" i="3"/>
  <c r="AE96" i="3"/>
  <c r="AC96" i="3"/>
  <c r="Y96" i="3"/>
  <c r="W96" i="3"/>
  <c r="S96" i="3"/>
  <c r="Q96" i="3"/>
  <c r="O96" i="3"/>
  <c r="M96" i="3"/>
  <c r="K96" i="3"/>
  <c r="I96" i="3"/>
  <c r="G96" i="3"/>
  <c r="E96" i="3"/>
  <c r="C96" i="3"/>
  <c r="AY95" i="3"/>
  <c r="AW95" i="3"/>
  <c r="AU95" i="3"/>
  <c r="AM95" i="3"/>
  <c r="AI95" i="3"/>
  <c r="AG95" i="3"/>
  <c r="AE95" i="3"/>
  <c r="AC95" i="3"/>
  <c r="Y95" i="3"/>
  <c r="W95" i="3"/>
  <c r="S95" i="3"/>
  <c r="Q95" i="3"/>
  <c r="O95" i="3"/>
  <c r="M95" i="3"/>
  <c r="K95" i="3"/>
  <c r="I95" i="3"/>
  <c r="G95" i="3"/>
  <c r="E95" i="3"/>
  <c r="C95" i="3"/>
  <c r="AY94" i="3"/>
  <c r="AW94" i="3"/>
  <c r="AU94" i="3"/>
  <c r="AM94" i="3"/>
  <c r="AI94" i="3"/>
  <c r="AG94" i="3"/>
  <c r="AE94" i="3"/>
  <c r="AC94" i="3"/>
  <c r="Y94" i="3"/>
  <c r="W94" i="3"/>
  <c r="S94" i="3"/>
  <c r="Q94" i="3"/>
  <c r="O94" i="3"/>
  <c r="M94" i="3"/>
  <c r="K94" i="3"/>
  <c r="I94" i="3"/>
  <c r="G94" i="3"/>
  <c r="E94" i="3"/>
  <c r="C94" i="3"/>
  <c r="AY93" i="3"/>
  <c r="AW93" i="3"/>
  <c r="AU93" i="3"/>
  <c r="AM93" i="3"/>
  <c r="AI93" i="3"/>
  <c r="AG93" i="3"/>
  <c r="AE93" i="3"/>
  <c r="AC93" i="3"/>
  <c r="Y93" i="3"/>
  <c r="W93" i="3"/>
  <c r="S93" i="3"/>
  <c r="Q93" i="3"/>
  <c r="O93" i="3"/>
  <c r="M93" i="3"/>
  <c r="K93" i="3"/>
  <c r="I93" i="3"/>
  <c r="G93" i="3"/>
  <c r="E93" i="3"/>
  <c r="C93" i="3"/>
  <c r="AY92" i="3"/>
  <c r="AW92" i="3"/>
  <c r="AU92" i="3"/>
  <c r="AM92" i="3"/>
  <c r="AI92" i="3"/>
  <c r="AG92" i="3"/>
  <c r="AE92" i="3"/>
  <c r="AC92" i="3"/>
  <c r="Y92" i="3"/>
  <c r="W92" i="3"/>
  <c r="S92" i="3"/>
  <c r="Q92" i="3"/>
  <c r="O92" i="3"/>
  <c r="M92" i="3"/>
  <c r="K92" i="3"/>
  <c r="I92" i="3"/>
  <c r="G92" i="3"/>
  <c r="E92" i="3"/>
  <c r="C92" i="3"/>
  <c r="AY91" i="3"/>
  <c r="AW91" i="3"/>
  <c r="AU91" i="3"/>
  <c r="AM91" i="3"/>
  <c r="AI91" i="3"/>
  <c r="AG91" i="3"/>
  <c r="AE91" i="3"/>
  <c r="AC91" i="3"/>
  <c r="Y91" i="3"/>
  <c r="W91" i="3"/>
  <c r="S91" i="3"/>
  <c r="Q91" i="3"/>
  <c r="O91" i="3"/>
  <c r="M91" i="3"/>
  <c r="K91" i="3"/>
  <c r="I91" i="3"/>
  <c r="G91" i="3"/>
  <c r="E91" i="3"/>
  <c r="C91" i="3"/>
  <c r="AY90" i="3"/>
  <c r="AW90" i="3"/>
  <c r="AU90" i="3"/>
  <c r="AM90" i="3"/>
  <c r="AI90" i="3"/>
  <c r="AG90" i="3"/>
  <c r="AE90" i="3"/>
  <c r="AC90" i="3"/>
  <c r="Y90" i="3"/>
  <c r="W90" i="3"/>
  <c r="S90" i="3"/>
  <c r="Q90" i="3"/>
  <c r="O90" i="3"/>
  <c r="M90" i="3"/>
  <c r="K90" i="3"/>
  <c r="I90" i="3"/>
  <c r="G90" i="3"/>
  <c r="E90" i="3"/>
  <c r="C90" i="3"/>
  <c r="AY89" i="3"/>
  <c r="AW89" i="3"/>
  <c r="AU89" i="3"/>
  <c r="AM89" i="3"/>
  <c r="AI89" i="3"/>
  <c r="AG89" i="3"/>
  <c r="AE89" i="3"/>
  <c r="AC89" i="3"/>
  <c r="Y89" i="3"/>
  <c r="W89" i="3"/>
  <c r="S89" i="3"/>
  <c r="Q89" i="3"/>
  <c r="O89" i="3"/>
  <c r="M89" i="3"/>
  <c r="K89" i="3"/>
  <c r="I89" i="3"/>
  <c r="G89" i="3"/>
  <c r="E89" i="3"/>
  <c r="C89" i="3"/>
  <c r="AY87" i="3"/>
  <c r="AW87" i="3"/>
  <c r="AU87" i="3"/>
  <c r="AM87" i="3"/>
  <c r="AI87" i="3"/>
  <c r="AG87" i="3"/>
  <c r="AE87" i="3"/>
  <c r="AC87" i="3"/>
  <c r="W87" i="3"/>
  <c r="S87" i="3"/>
  <c r="Q87" i="3"/>
  <c r="O87" i="3"/>
  <c r="M87" i="3"/>
  <c r="K87" i="3"/>
  <c r="I87" i="3"/>
  <c r="G87" i="3"/>
  <c r="E87" i="3"/>
  <c r="C87" i="3"/>
  <c r="AY86" i="3"/>
  <c r="AW86" i="3"/>
  <c r="AU86" i="3"/>
  <c r="AM86" i="3"/>
  <c r="AI86" i="3"/>
  <c r="AG86" i="3"/>
  <c r="AE86" i="3"/>
  <c r="AC86" i="3"/>
  <c r="W86" i="3"/>
  <c r="S86" i="3"/>
  <c r="Q86" i="3"/>
  <c r="O86" i="3"/>
  <c r="M86" i="3"/>
  <c r="K86" i="3"/>
  <c r="I86" i="3"/>
  <c r="G86" i="3"/>
  <c r="E86" i="3"/>
  <c r="C86" i="3"/>
  <c r="AY85" i="3"/>
  <c r="AW85" i="3"/>
  <c r="AU85" i="3"/>
  <c r="AM85" i="3"/>
  <c r="AI85" i="3"/>
  <c r="AG85" i="3"/>
  <c r="AE85" i="3"/>
  <c r="AC85" i="3"/>
  <c r="Y85" i="3"/>
  <c r="W85" i="3"/>
  <c r="S85" i="3"/>
  <c r="Q85" i="3"/>
  <c r="O85" i="3"/>
  <c r="M85" i="3"/>
  <c r="K85" i="3"/>
  <c r="I85" i="3"/>
  <c r="G85" i="3"/>
  <c r="E85" i="3"/>
  <c r="C85" i="3"/>
  <c r="AY83" i="3"/>
  <c r="AU83" i="3"/>
  <c r="AM83" i="3"/>
  <c r="AI83" i="3"/>
  <c r="AE83" i="3"/>
  <c r="AC83" i="3"/>
  <c r="W83" i="3"/>
  <c r="O83" i="3"/>
  <c r="K83" i="3"/>
  <c r="E83" i="3"/>
  <c r="AY82" i="3"/>
  <c r="AU82" i="3"/>
  <c r="AM82" i="3"/>
  <c r="AI82" i="3"/>
  <c r="AG82" i="3"/>
  <c r="AE82" i="3"/>
  <c r="AC82" i="3"/>
  <c r="Y82" i="3"/>
  <c r="W82" i="3"/>
  <c r="S82" i="3"/>
  <c r="Q82" i="3"/>
  <c r="O82" i="3"/>
  <c r="M82" i="3"/>
  <c r="I82" i="3"/>
  <c r="G82" i="3"/>
  <c r="E82" i="3"/>
  <c r="C82" i="3"/>
  <c r="AY81" i="3"/>
  <c r="AW81" i="3"/>
  <c r="AU81" i="3"/>
  <c r="AM81" i="3"/>
  <c r="AI81" i="3"/>
  <c r="AG81" i="3"/>
  <c r="AE81" i="3"/>
  <c r="AC81" i="3"/>
  <c r="Y81" i="3"/>
  <c r="W81" i="3"/>
  <c r="S81" i="3"/>
  <c r="Q81" i="3"/>
  <c r="O81" i="3"/>
  <c r="M81" i="3"/>
  <c r="K81" i="3"/>
  <c r="I81" i="3"/>
  <c r="G81" i="3"/>
  <c r="E81" i="3"/>
  <c r="C81" i="3"/>
  <c r="AY80" i="3"/>
  <c r="AW80" i="3"/>
  <c r="AU80" i="3"/>
  <c r="AM80" i="3"/>
  <c r="AI80" i="3"/>
  <c r="AG80" i="3"/>
  <c r="AE80" i="3"/>
  <c r="AC80" i="3"/>
  <c r="Y80" i="3"/>
  <c r="W80" i="3"/>
  <c r="S80" i="3"/>
  <c r="Q80" i="3"/>
  <c r="O80" i="3"/>
  <c r="M80" i="3"/>
  <c r="K80" i="3"/>
  <c r="I80" i="3"/>
  <c r="G80" i="3"/>
  <c r="E80" i="3"/>
  <c r="C80" i="3"/>
  <c r="AY79" i="3"/>
  <c r="AW79" i="3"/>
  <c r="AU79" i="3"/>
  <c r="AM79" i="3"/>
  <c r="AI79" i="3"/>
  <c r="AG79" i="3"/>
  <c r="AE79" i="3"/>
  <c r="AC79" i="3"/>
  <c r="Y79" i="3"/>
  <c r="W79" i="3"/>
  <c r="S79" i="3"/>
  <c r="Q79" i="3"/>
  <c r="O79" i="3"/>
  <c r="M79" i="3"/>
  <c r="K79" i="3"/>
  <c r="I79" i="3"/>
  <c r="G79" i="3"/>
  <c r="E79" i="3"/>
  <c r="C79" i="3"/>
  <c r="AY78" i="3"/>
  <c r="AW78" i="3"/>
  <c r="AU78" i="3"/>
  <c r="AM78" i="3"/>
  <c r="AI78" i="3"/>
  <c r="AG78" i="3"/>
  <c r="AE78" i="3"/>
  <c r="AC78" i="3"/>
  <c r="Y78" i="3"/>
  <c r="W78" i="3"/>
  <c r="S78" i="3"/>
  <c r="Q78" i="3"/>
  <c r="O78" i="3"/>
  <c r="M78" i="3"/>
  <c r="K78" i="3"/>
  <c r="I78" i="3"/>
  <c r="G78" i="3"/>
  <c r="E78" i="3"/>
  <c r="C78" i="3"/>
  <c r="AY77" i="3"/>
  <c r="AW77" i="3"/>
  <c r="AU77" i="3"/>
  <c r="AM77" i="3"/>
  <c r="AI77" i="3"/>
  <c r="AG77" i="3"/>
  <c r="AE77" i="3"/>
  <c r="AC77" i="3"/>
  <c r="Y77" i="3"/>
  <c r="W77" i="3"/>
  <c r="S77" i="3"/>
  <c r="Q77" i="3"/>
  <c r="O77" i="3"/>
  <c r="M77" i="3"/>
  <c r="K77" i="3"/>
  <c r="I77" i="3"/>
  <c r="G77" i="3"/>
  <c r="E77" i="3"/>
  <c r="C77" i="3"/>
  <c r="AY75" i="3"/>
  <c r="AU75" i="3"/>
  <c r="AM75" i="3"/>
  <c r="AI75" i="3"/>
  <c r="AG75" i="3"/>
  <c r="AE75" i="3"/>
  <c r="AC75" i="3"/>
  <c r="Y75" i="3"/>
  <c r="W75" i="3"/>
  <c r="S75" i="3"/>
  <c r="Q75" i="3"/>
  <c r="O75" i="3"/>
  <c r="M75" i="3"/>
  <c r="I75" i="3"/>
  <c r="G75" i="3"/>
  <c r="E75" i="3"/>
  <c r="C75" i="3"/>
  <c r="AY74" i="3"/>
  <c r="AU74" i="3"/>
  <c r="AM74" i="3"/>
  <c r="AI74" i="3"/>
  <c r="AE74" i="3"/>
  <c r="AC74" i="3"/>
  <c r="Y74" i="3"/>
  <c r="W74" i="3"/>
  <c r="S74" i="3"/>
  <c r="Q74" i="3"/>
  <c r="O74" i="3"/>
  <c r="I74" i="3"/>
  <c r="G74" i="3"/>
  <c r="E74" i="3"/>
  <c r="C74" i="3"/>
  <c r="AY73" i="3"/>
  <c r="AU73" i="3"/>
  <c r="AM73" i="3"/>
  <c r="AI73" i="3"/>
  <c r="AG73" i="3"/>
  <c r="AE73" i="3"/>
  <c r="AC73" i="3"/>
  <c r="Y73" i="3"/>
  <c r="W73" i="3"/>
  <c r="S73" i="3"/>
  <c r="Q73" i="3"/>
  <c r="O73" i="3"/>
  <c r="M73" i="3"/>
  <c r="K73" i="3"/>
  <c r="I73" i="3"/>
  <c r="G73" i="3"/>
  <c r="E73" i="3"/>
  <c r="C73" i="3"/>
  <c r="AY72" i="3"/>
  <c r="AU72" i="3"/>
  <c r="AM72" i="3"/>
  <c r="AI72" i="3"/>
  <c r="AG72" i="3"/>
  <c r="AE72" i="3"/>
  <c r="AC72" i="3"/>
  <c r="Y72" i="3"/>
  <c r="W72" i="3"/>
  <c r="S72" i="3"/>
  <c r="Q72" i="3"/>
  <c r="O72" i="3"/>
  <c r="M72" i="3"/>
  <c r="K72" i="3"/>
  <c r="I72" i="3"/>
  <c r="G72" i="3"/>
  <c r="E72" i="3"/>
  <c r="C72" i="3"/>
  <c r="AY71" i="3"/>
  <c r="AU71" i="3"/>
  <c r="AM71" i="3"/>
  <c r="AI71" i="3"/>
  <c r="AG71" i="3"/>
  <c r="AE71" i="3"/>
  <c r="AC71" i="3"/>
  <c r="Y71" i="3"/>
  <c r="W71" i="3"/>
  <c r="S71" i="3"/>
  <c r="Q71" i="3"/>
  <c r="O71" i="3"/>
  <c r="M71" i="3"/>
  <c r="K71" i="3"/>
  <c r="I71" i="3"/>
  <c r="G71" i="3"/>
  <c r="E71" i="3"/>
  <c r="C71" i="3"/>
  <c r="AY70" i="3"/>
  <c r="AU70" i="3"/>
  <c r="AM70" i="3"/>
  <c r="AI70" i="3"/>
  <c r="AG70" i="3"/>
  <c r="AE70" i="3"/>
  <c r="AC70" i="3"/>
  <c r="Y70" i="3"/>
  <c r="W70" i="3"/>
  <c r="S70" i="3"/>
  <c r="Q70" i="3"/>
  <c r="O70" i="3"/>
  <c r="M70" i="3"/>
  <c r="K70" i="3"/>
  <c r="I70" i="3"/>
  <c r="G70" i="3"/>
  <c r="E70" i="3"/>
  <c r="C70" i="3"/>
  <c r="AY69" i="3"/>
  <c r="Z69" i="10" s="1"/>
  <c r="AU69" i="3"/>
  <c r="X69" i="10" s="1"/>
  <c r="AM69" i="3"/>
  <c r="T69" i="10" s="1"/>
  <c r="AI69" i="3"/>
  <c r="R69" i="10" s="1"/>
  <c r="AG69" i="3"/>
  <c r="Q69" i="10" s="1"/>
  <c r="AE69" i="3"/>
  <c r="P69" i="10" s="1"/>
  <c r="AC69" i="3"/>
  <c r="O69" i="10" s="1"/>
  <c r="Y69" i="3"/>
  <c r="M69" i="10" s="1"/>
  <c r="W69" i="3"/>
  <c r="L69" i="10" s="1"/>
  <c r="S69" i="3"/>
  <c r="J69" i="10" s="1"/>
  <c r="Q69" i="3"/>
  <c r="H69" i="10" s="1"/>
  <c r="O69" i="3"/>
  <c r="I69" i="10" s="1"/>
  <c r="M69" i="3"/>
  <c r="G69" i="10" s="1"/>
  <c r="K69" i="3"/>
  <c r="F69" i="10" s="1"/>
  <c r="I69" i="3"/>
  <c r="E69" i="10" s="1"/>
  <c r="G69" i="3"/>
  <c r="D69" i="10" s="1"/>
  <c r="E69" i="3"/>
  <c r="C69" i="10" s="1"/>
  <c r="C69" i="3"/>
  <c r="B69" i="10" s="1"/>
  <c r="AM67" i="3"/>
  <c r="T67" i="10" s="1"/>
  <c r="W67" i="3"/>
  <c r="L67" i="10" s="1"/>
  <c r="O67" i="3"/>
  <c r="I67" i="10" s="1"/>
  <c r="E67" i="3"/>
  <c r="C67" i="10" s="1"/>
  <c r="AM66" i="3"/>
  <c r="T66" i="10" s="1"/>
  <c r="W66" i="3"/>
  <c r="L66" i="10" s="1"/>
  <c r="O66" i="3"/>
  <c r="I66" i="10" s="1"/>
  <c r="E66" i="3"/>
  <c r="C66" i="10" s="1"/>
  <c r="AM65" i="3"/>
  <c r="T65" i="10" s="1"/>
  <c r="W65" i="3"/>
  <c r="L65" i="10" s="1"/>
  <c r="O65" i="3"/>
  <c r="I65" i="10" s="1"/>
  <c r="E65" i="3"/>
  <c r="C65" i="10" s="1"/>
  <c r="AM64" i="3"/>
  <c r="T64" i="10" s="1"/>
  <c r="W64" i="3"/>
  <c r="L64" i="10" s="1"/>
  <c r="O64" i="3"/>
  <c r="I64" i="10" s="1"/>
  <c r="E64" i="3"/>
  <c r="C64" i="10" s="1"/>
  <c r="AM63" i="3"/>
  <c r="T63" i="10" s="1"/>
  <c r="W63" i="3"/>
  <c r="L63" i="10" s="1"/>
  <c r="O63" i="3"/>
  <c r="I63" i="10" s="1"/>
  <c r="E63" i="3"/>
  <c r="C63" i="10" s="1"/>
  <c r="AM62" i="3"/>
  <c r="T62" i="10" s="1"/>
  <c r="W62" i="3"/>
  <c r="L62" i="10" s="1"/>
  <c r="O62" i="3"/>
  <c r="I62" i="10" s="1"/>
  <c r="E62" i="3"/>
  <c r="C62" i="10" s="1"/>
  <c r="AY60" i="3"/>
  <c r="AU60" i="3"/>
  <c r="AM60" i="3"/>
  <c r="AG60" i="3"/>
  <c r="AE60" i="3"/>
  <c r="AC60" i="3"/>
  <c r="Y60" i="3"/>
  <c r="W60" i="3"/>
  <c r="S60" i="3"/>
  <c r="Q60" i="3"/>
  <c r="O60" i="3"/>
  <c r="M60" i="3"/>
  <c r="I60" i="3"/>
  <c r="G60" i="3"/>
  <c r="E60" i="3"/>
  <c r="C60" i="3"/>
  <c r="AY59" i="3"/>
  <c r="AU59" i="3"/>
  <c r="AM59" i="3"/>
  <c r="AI59" i="3"/>
  <c r="AG59" i="3"/>
  <c r="AE59" i="3"/>
  <c r="AC59" i="3"/>
  <c r="Y59" i="3"/>
  <c r="W59" i="3"/>
  <c r="S59" i="3"/>
  <c r="Q59" i="3"/>
  <c r="O59" i="3"/>
  <c r="M59" i="3"/>
  <c r="K59" i="3"/>
  <c r="I59" i="3"/>
  <c r="G59" i="3"/>
  <c r="E59" i="3"/>
  <c r="C59" i="3"/>
  <c r="AY58" i="3"/>
  <c r="AU58" i="3"/>
  <c r="AM58" i="3"/>
  <c r="AI58" i="3"/>
  <c r="AG58" i="3"/>
  <c r="AE58" i="3"/>
  <c r="AC58" i="3"/>
  <c r="Y58" i="3"/>
  <c r="W58" i="3"/>
  <c r="S58" i="3"/>
  <c r="Q58" i="3"/>
  <c r="O58" i="3"/>
  <c r="M58" i="3"/>
  <c r="K58" i="3"/>
  <c r="I58" i="3"/>
  <c r="G58" i="3"/>
  <c r="E58" i="3"/>
  <c r="C58" i="3"/>
  <c r="AY57" i="3"/>
  <c r="AW57" i="3"/>
  <c r="AU57" i="3"/>
  <c r="AM57" i="3"/>
  <c r="AI57" i="3"/>
  <c r="AG57" i="3"/>
  <c r="AE57" i="3"/>
  <c r="AC57" i="3"/>
  <c r="Y57" i="3"/>
  <c r="W57" i="3"/>
  <c r="S57" i="3"/>
  <c r="Q57" i="3"/>
  <c r="O57" i="3"/>
  <c r="M57" i="3"/>
  <c r="K57" i="3"/>
  <c r="I57" i="3"/>
  <c r="G57" i="3"/>
  <c r="E57" i="3"/>
  <c r="C57" i="3"/>
  <c r="AY56" i="3"/>
  <c r="AW56" i="3"/>
  <c r="AU56" i="3"/>
  <c r="AM56" i="3"/>
  <c r="AI56" i="3"/>
  <c r="AG56" i="3"/>
  <c r="AE56" i="3"/>
  <c r="AC56" i="3"/>
  <c r="Y56" i="3"/>
  <c r="W56" i="3"/>
  <c r="S56" i="3"/>
  <c r="Q56" i="3"/>
  <c r="O56" i="3"/>
  <c r="M56" i="3"/>
  <c r="K56" i="3"/>
  <c r="I56" i="3"/>
  <c r="G56" i="3"/>
  <c r="E56" i="3"/>
  <c r="C56" i="3"/>
  <c r="AY55" i="3"/>
  <c r="AW55" i="3"/>
  <c r="AU55" i="3"/>
  <c r="AM55" i="3"/>
  <c r="AI55" i="3"/>
  <c r="AG55" i="3"/>
  <c r="AE55" i="3"/>
  <c r="AC55" i="3"/>
  <c r="Y55" i="3"/>
  <c r="W55" i="3"/>
  <c r="S55" i="3"/>
  <c r="Q55" i="3"/>
  <c r="O55" i="3"/>
  <c r="M55" i="3"/>
  <c r="K55" i="3"/>
  <c r="I55" i="3"/>
  <c r="G55" i="3"/>
  <c r="E55" i="3"/>
  <c r="C55" i="3"/>
  <c r="AY54" i="3"/>
  <c r="AW54" i="3"/>
  <c r="AU54" i="3"/>
  <c r="AM54" i="3"/>
  <c r="AI54" i="3"/>
  <c r="AG54" i="3"/>
  <c r="AE54" i="3"/>
  <c r="AC54" i="3"/>
  <c r="Y54" i="3"/>
  <c r="W54" i="3"/>
  <c r="S54" i="3"/>
  <c r="Q54" i="3"/>
  <c r="O54" i="3"/>
  <c r="M54" i="3"/>
  <c r="K54" i="3"/>
  <c r="I54" i="3"/>
  <c r="G54" i="3"/>
  <c r="E54" i="3"/>
  <c r="C54" i="3"/>
  <c r="AY53" i="3"/>
  <c r="AW53" i="3"/>
  <c r="AU53" i="3"/>
  <c r="AM53" i="3"/>
  <c r="AI53" i="3"/>
  <c r="AG53" i="3"/>
  <c r="AE53" i="3"/>
  <c r="AC53" i="3"/>
  <c r="Y53" i="3"/>
  <c r="W53" i="3"/>
  <c r="S53" i="3"/>
  <c r="Q53" i="3"/>
  <c r="O53" i="3"/>
  <c r="M53" i="3"/>
  <c r="K53" i="3"/>
  <c r="I53" i="3"/>
  <c r="G53" i="3"/>
  <c r="E53" i="3"/>
  <c r="C53" i="3"/>
  <c r="AY51" i="3"/>
  <c r="AU51" i="3"/>
  <c r="AM51" i="3"/>
  <c r="AI51" i="3"/>
  <c r="AG51" i="3"/>
  <c r="AE51" i="3"/>
  <c r="AC51" i="3"/>
  <c r="W51" i="3"/>
  <c r="S51" i="3"/>
  <c r="Q51" i="3"/>
  <c r="O51" i="3"/>
  <c r="M51" i="3"/>
  <c r="I51" i="3"/>
  <c r="G51" i="3"/>
  <c r="E51" i="3"/>
  <c r="C51" i="3"/>
  <c r="AY50" i="3"/>
  <c r="AW50" i="3"/>
  <c r="AU50" i="3"/>
  <c r="AM50" i="3"/>
  <c r="AI50" i="3"/>
  <c r="AG50" i="3"/>
  <c r="AE50" i="3"/>
  <c r="AC50" i="3"/>
  <c r="W50" i="3"/>
  <c r="S50" i="3"/>
  <c r="Q50" i="3"/>
  <c r="O50" i="3"/>
  <c r="M50" i="3"/>
  <c r="K50" i="3"/>
  <c r="I50" i="3"/>
  <c r="G50" i="3"/>
  <c r="E50" i="3"/>
  <c r="C50" i="3"/>
  <c r="AY49" i="3"/>
  <c r="AW49" i="3"/>
  <c r="AU49" i="3"/>
  <c r="AM49" i="3"/>
  <c r="AI49" i="3"/>
  <c r="AG49" i="3"/>
  <c r="AE49" i="3"/>
  <c r="AC49" i="3"/>
  <c r="W49" i="3"/>
  <c r="S49" i="3"/>
  <c r="Q49" i="3"/>
  <c r="O49" i="3"/>
  <c r="M49" i="3"/>
  <c r="K49" i="3"/>
  <c r="I49" i="3"/>
  <c r="G49" i="3"/>
  <c r="E49" i="3"/>
  <c r="C49" i="3"/>
  <c r="AY48" i="3"/>
  <c r="AW48" i="3"/>
  <c r="AU48" i="3"/>
  <c r="AM48" i="3"/>
  <c r="AI48" i="3"/>
  <c r="AG48" i="3"/>
  <c r="AE48" i="3"/>
  <c r="AC48" i="3"/>
  <c r="W48" i="3"/>
  <c r="S48" i="3"/>
  <c r="Q48" i="3"/>
  <c r="O48" i="3"/>
  <c r="M48" i="3"/>
  <c r="K48" i="3"/>
  <c r="I48" i="3"/>
  <c r="G48" i="3"/>
  <c r="E48" i="3"/>
  <c r="C48" i="3"/>
  <c r="AY47" i="3"/>
  <c r="AW47" i="3"/>
  <c r="AU47" i="3"/>
  <c r="AM47" i="3"/>
  <c r="AI47" i="3"/>
  <c r="AG47" i="3"/>
  <c r="AE47" i="3"/>
  <c r="AC47" i="3"/>
  <c r="W47" i="3"/>
  <c r="S47" i="3"/>
  <c r="Q47" i="3"/>
  <c r="O47" i="3"/>
  <c r="K47" i="3"/>
  <c r="I47" i="3"/>
  <c r="G47" i="3"/>
  <c r="E47" i="3"/>
  <c r="C47" i="3"/>
  <c r="AY46" i="3"/>
  <c r="AW46" i="3"/>
  <c r="AU46" i="3"/>
  <c r="AM46" i="3"/>
  <c r="AI46" i="3"/>
  <c r="AG46" i="3"/>
  <c r="AE46" i="3"/>
  <c r="AC46" i="3"/>
  <c r="W46" i="3"/>
  <c r="S46" i="3"/>
  <c r="Q46" i="3"/>
  <c r="O46" i="3"/>
  <c r="M46" i="3"/>
  <c r="K46" i="3"/>
  <c r="I46" i="3"/>
  <c r="G46" i="3"/>
  <c r="E46" i="3"/>
  <c r="C46" i="3"/>
  <c r="AY45" i="3"/>
  <c r="AW45" i="3"/>
  <c r="AU45" i="3"/>
  <c r="AM45" i="3"/>
  <c r="AI45" i="3"/>
  <c r="AG45" i="3"/>
  <c r="AE45" i="3"/>
  <c r="AC45" i="3"/>
  <c r="W45" i="3"/>
  <c r="S45" i="3"/>
  <c r="Q45" i="3"/>
  <c r="O45" i="3"/>
  <c r="M45" i="3"/>
  <c r="K45" i="3"/>
  <c r="I45" i="3"/>
  <c r="G45" i="3"/>
  <c r="E45" i="3"/>
  <c r="C45" i="3"/>
  <c r="AY44" i="3"/>
  <c r="AW44" i="3"/>
  <c r="AU44" i="3"/>
  <c r="AM44" i="3"/>
  <c r="AI44" i="3"/>
  <c r="AG44" i="3"/>
  <c r="AE44" i="3"/>
  <c r="AC44" i="3"/>
  <c r="W44" i="3"/>
  <c r="S44" i="3"/>
  <c r="Q44" i="3"/>
  <c r="O44" i="3"/>
  <c r="M44" i="3"/>
  <c r="K44" i="3"/>
  <c r="I44" i="3"/>
  <c r="G44" i="3"/>
  <c r="E44" i="3"/>
  <c r="C44" i="3"/>
  <c r="AY43" i="3"/>
  <c r="AW43" i="3"/>
  <c r="AU43" i="3"/>
  <c r="AM43" i="3"/>
  <c r="AI43" i="3"/>
  <c r="AG43" i="3"/>
  <c r="AE43" i="3"/>
  <c r="AC43" i="3"/>
  <c r="W43" i="3"/>
  <c r="S43" i="3"/>
  <c r="Q43" i="3"/>
  <c r="O43" i="3"/>
  <c r="M43" i="3"/>
  <c r="K43" i="3"/>
  <c r="I43" i="3"/>
  <c r="G43" i="3"/>
  <c r="E43" i="3"/>
  <c r="C43" i="3"/>
  <c r="AY40" i="3"/>
  <c r="AU40" i="3"/>
  <c r="AM40" i="3"/>
  <c r="AI40" i="3"/>
  <c r="AG40" i="3"/>
  <c r="AE40" i="3"/>
  <c r="AC40" i="3"/>
  <c r="Y40" i="3"/>
  <c r="W40" i="3"/>
  <c r="S40" i="3"/>
  <c r="Q40" i="3"/>
  <c r="O40" i="3"/>
  <c r="M40" i="3"/>
  <c r="I40" i="3"/>
  <c r="G40" i="3"/>
  <c r="E40" i="3"/>
  <c r="C40" i="3"/>
  <c r="AY39" i="3"/>
  <c r="AW39" i="3"/>
  <c r="AU39" i="3"/>
  <c r="AM39" i="3"/>
  <c r="AI39" i="3"/>
  <c r="AG39" i="3"/>
  <c r="AE39" i="3"/>
  <c r="AC39" i="3"/>
  <c r="Y39" i="3"/>
  <c r="W39" i="3"/>
  <c r="S39" i="3"/>
  <c r="Q39" i="3"/>
  <c r="O39" i="3"/>
  <c r="M39" i="3"/>
  <c r="K39" i="3"/>
  <c r="I39" i="3"/>
  <c r="G39" i="3"/>
  <c r="E39" i="3"/>
  <c r="C39" i="3"/>
  <c r="AY38" i="3"/>
  <c r="AW38" i="3"/>
  <c r="AU38" i="3"/>
  <c r="AM38" i="3"/>
  <c r="AI38" i="3"/>
  <c r="AG38" i="3"/>
  <c r="AE38" i="3"/>
  <c r="AC38" i="3"/>
  <c r="Y38" i="3"/>
  <c r="W38" i="3"/>
  <c r="S38" i="3"/>
  <c r="Q38" i="3"/>
  <c r="O38" i="3"/>
  <c r="M38" i="3"/>
  <c r="K38" i="3"/>
  <c r="I38" i="3"/>
  <c r="G38" i="3"/>
  <c r="E38" i="3"/>
  <c r="C38" i="3"/>
  <c r="AY37" i="3"/>
  <c r="AW37" i="3"/>
  <c r="AU37" i="3"/>
  <c r="AM37" i="3"/>
  <c r="AI37" i="3"/>
  <c r="AG37" i="3"/>
  <c r="AE37" i="3"/>
  <c r="AC37" i="3"/>
  <c r="Y37" i="3"/>
  <c r="W37" i="3"/>
  <c r="S37" i="3"/>
  <c r="Q37" i="3"/>
  <c r="O37" i="3"/>
  <c r="M37" i="3"/>
  <c r="K37" i="3"/>
  <c r="I37" i="3"/>
  <c r="G37" i="3"/>
  <c r="E37" i="3"/>
  <c r="C37" i="3"/>
  <c r="AY36" i="3"/>
  <c r="AW36" i="3"/>
  <c r="AU36" i="3"/>
  <c r="AM36" i="3"/>
  <c r="AI36" i="3"/>
  <c r="AG36" i="3"/>
  <c r="AE36" i="3"/>
  <c r="AC36" i="3"/>
  <c r="Y36" i="3"/>
  <c r="W36" i="3"/>
  <c r="S36" i="3"/>
  <c r="Q36" i="3"/>
  <c r="O36" i="3"/>
  <c r="M36" i="3"/>
  <c r="K36" i="3"/>
  <c r="I36" i="3"/>
  <c r="G36" i="3"/>
  <c r="E36" i="3"/>
  <c r="C36" i="3"/>
  <c r="AY35" i="3"/>
  <c r="AW35" i="3"/>
  <c r="AU35" i="3"/>
  <c r="AM35" i="3"/>
  <c r="AI35" i="3"/>
  <c r="AG35" i="3"/>
  <c r="AE35" i="3"/>
  <c r="AC35" i="3"/>
  <c r="Y35" i="3"/>
  <c r="W35" i="3"/>
  <c r="S35" i="3"/>
  <c r="Q35" i="3"/>
  <c r="O35" i="3"/>
  <c r="M35" i="3"/>
  <c r="K35" i="3"/>
  <c r="I35" i="3"/>
  <c r="G35" i="3"/>
  <c r="E35" i="3"/>
  <c r="C35" i="3"/>
  <c r="AY34" i="3"/>
  <c r="AW34" i="3"/>
  <c r="AU34" i="3"/>
  <c r="AM34" i="3"/>
  <c r="AI34" i="3"/>
  <c r="AG34" i="3"/>
  <c r="AE34" i="3"/>
  <c r="AC34" i="3"/>
  <c r="Y34" i="3"/>
  <c r="W34" i="3"/>
  <c r="S34" i="3"/>
  <c r="Q34" i="3"/>
  <c r="O34" i="3"/>
  <c r="K34" i="3"/>
  <c r="I34" i="3"/>
  <c r="G34" i="3"/>
  <c r="E34" i="3"/>
  <c r="C34" i="3"/>
  <c r="AY33" i="3"/>
  <c r="AW33" i="3"/>
  <c r="AU33" i="3"/>
  <c r="AM33" i="3"/>
  <c r="AI33" i="3"/>
  <c r="AG33" i="3"/>
  <c r="AE33" i="3"/>
  <c r="AC33" i="3"/>
  <c r="Y33" i="3"/>
  <c r="W33" i="3"/>
  <c r="S33" i="3"/>
  <c r="Q33" i="3"/>
  <c r="O33" i="3"/>
  <c r="M33" i="3"/>
  <c r="K33" i="3"/>
  <c r="I33" i="3"/>
  <c r="G33" i="3"/>
  <c r="E33" i="3"/>
  <c r="C33" i="3"/>
  <c r="AY32" i="3"/>
  <c r="AW32" i="3"/>
  <c r="AU32" i="3"/>
  <c r="AM32" i="3"/>
  <c r="AI32" i="3"/>
  <c r="AG32" i="3"/>
  <c r="AE32" i="3"/>
  <c r="AC32" i="3"/>
  <c r="Y32" i="3"/>
  <c r="W32" i="3"/>
  <c r="S32" i="3"/>
  <c r="Q32" i="3"/>
  <c r="O32" i="3"/>
  <c r="M32" i="3"/>
  <c r="K32" i="3"/>
  <c r="G32" i="3"/>
  <c r="E32" i="3"/>
  <c r="C32" i="3"/>
  <c r="AY31" i="3"/>
  <c r="AW31" i="3"/>
  <c r="AU31" i="3"/>
  <c r="AM31" i="3"/>
  <c r="AI31" i="3"/>
  <c r="AG31" i="3"/>
  <c r="AE31" i="3"/>
  <c r="AC31" i="3"/>
  <c r="Y31" i="3"/>
  <c r="W31" i="3"/>
  <c r="S31" i="3"/>
  <c r="Q31" i="3"/>
  <c r="O31" i="3"/>
  <c r="M31" i="3"/>
  <c r="G31" i="3"/>
  <c r="E31" i="3"/>
  <c r="C31" i="3"/>
  <c r="AY28" i="3"/>
  <c r="AW28" i="3"/>
  <c r="AU28" i="3"/>
  <c r="AM28" i="3"/>
  <c r="AI28" i="3"/>
  <c r="AG28" i="3"/>
  <c r="AE28" i="3"/>
  <c r="AC28" i="3"/>
  <c r="Y28" i="3"/>
  <c r="W28" i="3"/>
  <c r="S28" i="3"/>
  <c r="Q28" i="3"/>
  <c r="O28" i="3"/>
  <c r="M28" i="3"/>
  <c r="K28" i="3"/>
  <c r="I28" i="3"/>
  <c r="G28" i="3"/>
  <c r="E28" i="3"/>
  <c r="C28" i="3"/>
  <c r="AY27" i="3"/>
  <c r="AW27" i="3"/>
  <c r="AU27" i="3"/>
  <c r="AM27" i="3"/>
  <c r="AI27" i="3"/>
  <c r="AG27" i="3"/>
  <c r="AE27" i="3"/>
  <c r="AC27" i="3"/>
  <c r="Y27" i="3"/>
  <c r="W27" i="3"/>
  <c r="S27" i="3"/>
  <c r="Q27" i="3"/>
  <c r="O27" i="3"/>
  <c r="M27" i="3"/>
  <c r="K27" i="3"/>
  <c r="I27" i="3"/>
  <c r="G27" i="3"/>
  <c r="E27" i="3"/>
  <c r="C27" i="3"/>
  <c r="AW23" i="3"/>
  <c r="AU23" i="3"/>
  <c r="X23" i="10" s="1"/>
  <c r="AM23" i="3"/>
  <c r="T23" i="10" s="1"/>
  <c r="AI23" i="3"/>
  <c r="R23" i="10" s="1"/>
  <c r="AG23" i="3"/>
  <c r="Q23" i="10" s="1"/>
  <c r="AE23" i="3"/>
  <c r="P23" i="10" s="1"/>
  <c r="AC23" i="3"/>
  <c r="O23" i="10" s="1"/>
  <c r="Y23" i="3"/>
  <c r="M23" i="10" s="1"/>
  <c r="S23" i="3"/>
  <c r="J23" i="10" s="1"/>
  <c r="Q23" i="3"/>
  <c r="H23" i="10" s="1"/>
  <c r="M23" i="3"/>
  <c r="G23" i="10" s="1"/>
  <c r="K23" i="3"/>
  <c r="F23" i="10" s="1"/>
  <c r="I23" i="3"/>
  <c r="E23" i="10" s="1"/>
  <c r="E23" i="3"/>
  <c r="C23" i="10" s="1"/>
  <c r="K22" i="3"/>
  <c r="F22" i="10" s="1"/>
  <c r="K21" i="3"/>
  <c r="F21" i="10" s="1"/>
  <c r="K20" i="3"/>
  <c r="F20" i="10" s="1"/>
  <c r="AW19" i="3"/>
  <c r="AU19" i="3"/>
  <c r="X19" i="10" s="1"/>
  <c r="AM19" i="3"/>
  <c r="T19" i="10" s="1"/>
  <c r="AI19" i="3"/>
  <c r="R19" i="10" s="1"/>
  <c r="AG19" i="3"/>
  <c r="Q19" i="10" s="1"/>
  <c r="AE19" i="3"/>
  <c r="P19" i="10" s="1"/>
  <c r="AC19" i="3"/>
  <c r="O19" i="10" s="1"/>
  <c r="Y19" i="3"/>
  <c r="M19" i="10" s="1"/>
  <c r="S19" i="3"/>
  <c r="J19" i="10" s="1"/>
  <c r="Q19" i="3"/>
  <c r="H19" i="10" s="1"/>
  <c r="M19" i="3"/>
  <c r="G19" i="10" s="1"/>
  <c r="K19" i="3"/>
  <c r="F19" i="10" s="1"/>
  <c r="I19" i="3"/>
  <c r="E19" i="10" s="1"/>
  <c r="E19" i="3"/>
  <c r="C19" i="10" s="1"/>
  <c r="AW18" i="3"/>
  <c r="AU18" i="3"/>
  <c r="AM18" i="3"/>
  <c r="AI18" i="3"/>
  <c r="AG18" i="3"/>
  <c r="AE18" i="3"/>
  <c r="AC18" i="3"/>
  <c r="Y18" i="3"/>
  <c r="S18" i="3"/>
  <c r="Q18" i="3"/>
  <c r="M18" i="3"/>
  <c r="K18" i="3"/>
  <c r="I18" i="3"/>
  <c r="E18" i="3"/>
  <c r="AW17" i="3"/>
  <c r="AU17" i="3"/>
  <c r="AM17" i="3"/>
  <c r="AI17" i="3"/>
  <c r="AG17" i="3"/>
  <c r="AE17" i="3"/>
  <c r="AC17" i="3"/>
  <c r="Y17" i="3"/>
  <c r="S17" i="3"/>
  <c r="Q17" i="3"/>
  <c r="M17" i="3"/>
  <c r="K17" i="3"/>
  <c r="I17" i="3"/>
  <c r="E17" i="3"/>
  <c r="AW16" i="3"/>
  <c r="AU16" i="3"/>
  <c r="AM16" i="3"/>
  <c r="AI16" i="3"/>
  <c r="AG16" i="3"/>
  <c r="AE16" i="3"/>
  <c r="AC16" i="3"/>
  <c r="Y16" i="3"/>
  <c r="S16" i="3"/>
  <c r="Q16" i="3"/>
  <c r="M16" i="3"/>
  <c r="K16" i="3"/>
  <c r="I16" i="3"/>
  <c r="E16" i="3"/>
  <c r="AU13" i="3"/>
  <c r="AI13" i="3"/>
  <c r="AG13" i="3"/>
  <c r="AE13" i="3"/>
  <c r="AC13" i="3"/>
  <c r="Q13" i="3"/>
  <c r="O13" i="3"/>
  <c r="E13" i="3"/>
  <c r="AU12" i="3"/>
  <c r="AG12" i="3"/>
  <c r="AE12" i="3"/>
  <c r="AC12" i="3"/>
  <c r="Q12" i="3"/>
  <c r="O12" i="3"/>
  <c r="E12" i="3"/>
  <c r="W9" i="3"/>
  <c r="S9" i="3"/>
  <c r="Q9" i="3"/>
  <c r="K9" i="3"/>
  <c r="I9" i="3"/>
  <c r="G9" i="3"/>
  <c r="C9" i="3"/>
  <c r="AY8" i="3"/>
  <c r="AW8" i="3"/>
  <c r="AM8" i="3"/>
  <c r="Y8" i="3"/>
  <c r="W8" i="3"/>
  <c r="U8" i="3"/>
  <c r="S8" i="3"/>
  <c r="Q8" i="3"/>
  <c r="M8" i="3"/>
  <c r="K8" i="3"/>
  <c r="I8" i="3"/>
  <c r="G8" i="3"/>
  <c r="C8" i="3"/>
  <c r="AY7" i="3"/>
  <c r="AW7" i="3"/>
  <c r="Y7" i="3"/>
  <c r="W7" i="3"/>
  <c r="S7" i="3"/>
  <c r="Q7" i="3"/>
  <c r="M7" i="3"/>
  <c r="K7" i="3"/>
  <c r="I7" i="3"/>
  <c r="G7" i="3"/>
  <c r="C7" i="3"/>
  <c r="AY6" i="3"/>
  <c r="AW6" i="3"/>
  <c r="Y6" i="3"/>
  <c r="W6" i="3"/>
  <c r="U6" i="3"/>
  <c r="S6" i="3"/>
  <c r="Q6" i="3"/>
  <c r="M6" i="3"/>
  <c r="K6" i="3"/>
  <c r="I6" i="3"/>
  <c r="G6" i="3"/>
  <c r="C6" i="3"/>
  <c r="B130" i="10" l="1"/>
  <c r="D132" i="10"/>
  <c r="D133" i="10"/>
  <c r="O132" i="10"/>
  <c r="O133" i="10"/>
  <c r="E150" i="10"/>
  <c r="G150" i="10"/>
  <c r="I157" i="10"/>
  <c r="R157" i="10"/>
  <c r="N132" i="10"/>
  <c r="N133" i="10"/>
  <c r="S157" i="10"/>
  <c r="I141" i="10"/>
  <c r="D150" i="10"/>
  <c r="E132" i="10"/>
  <c r="E133" i="10"/>
  <c r="P132" i="10"/>
  <c r="P133" i="10"/>
  <c r="Y101" i="10"/>
  <c r="B128" i="10"/>
  <c r="G132" i="10"/>
  <c r="G133" i="10"/>
  <c r="Q132" i="10"/>
  <c r="Q133" i="10"/>
  <c r="F135" i="10"/>
  <c r="Y141" i="10"/>
  <c r="J157" i="10"/>
  <c r="X157" i="10"/>
  <c r="U132" i="10"/>
  <c r="U133" i="10"/>
  <c r="F132" i="10"/>
  <c r="M132" i="10"/>
  <c r="M133" i="10"/>
  <c r="M138" i="10"/>
  <c r="M139" i="10"/>
  <c r="Q157" i="10"/>
  <c r="M86" i="10"/>
  <c r="I132" i="10"/>
  <c r="I133" i="10"/>
  <c r="R132" i="10"/>
  <c r="R133" i="10"/>
  <c r="H150" i="10"/>
  <c r="B157" i="10"/>
  <c r="B132" i="10"/>
  <c r="B133" i="10"/>
  <c r="Y133" i="10"/>
  <c r="F149" i="10"/>
  <c r="Z132" i="10"/>
  <c r="Z133" i="10"/>
  <c r="F150" i="10"/>
  <c r="G157" i="10"/>
  <c r="F111" i="10"/>
  <c r="F123" i="10"/>
  <c r="H132" i="10"/>
  <c r="H133" i="10"/>
  <c r="T132" i="10"/>
  <c r="T133" i="10"/>
  <c r="F137" i="10"/>
  <c r="T147" i="10"/>
  <c r="C157" i="10"/>
  <c r="M157" i="10"/>
  <c r="L132" i="10"/>
  <c r="L133" i="10"/>
  <c r="S132" i="10"/>
  <c r="S133" i="10"/>
  <c r="C132" i="10"/>
  <c r="C133" i="10"/>
  <c r="F101" i="10"/>
  <c r="F102" i="10"/>
  <c r="B129" i="10"/>
  <c r="J132" i="10"/>
  <c r="J133" i="10"/>
  <c r="X132" i="10"/>
  <c r="X133" i="10"/>
  <c r="F157" i="10"/>
  <c r="D157" i="10"/>
  <c r="T8" i="10"/>
  <c r="D7" i="10"/>
  <c r="D9" i="10"/>
  <c r="J17" i="10"/>
  <c r="K6" i="10"/>
  <c r="F7" i="10"/>
  <c r="B8" i="10"/>
  <c r="L8" i="10"/>
  <c r="F9" i="10"/>
  <c r="P12" i="10"/>
  <c r="Q13" i="10"/>
  <c r="J16" i="10"/>
  <c r="Y16" i="10"/>
  <c r="O17" i="10"/>
  <c r="E18" i="10"/>
  <c r="Q18" i="10"/>
  <c r="J31" i="10"/>
  <c r="X31" i="10"/>
  <c r="I32" i="10"/>
  <c r="R32" i="10"/>
  <c r="E33" i="10"/>
  <c r="O33" i="10"/>
  <c r="B34" i="10"/>
  <c r="L34" i="10"/>
  <c r="Y34" i="10"/>
  <c r="I35" i="10"/>
  <c r="R35" i="10"/>
  <c r="E36" i="10"/>
  <c r="O36" i="10"/>
  <c r="B37" i="10"/>
  <c r="J37" i="10"/>
  <c r="X37" i="10"/>
  <c r="G38" i="10"/>
  <c r="Q38" i="10"/>
  <c r="D39" i="10"/>
  <c r="M39" i="10"/>
  <c r="Z39" i="10"/>
  <c r="J40" i="10"/>
  <c r="X40" i="10"/>
  <c r="I43" i="10"/>
  <c r="T43" i="10"/>
  <c r="F44" i="10"/>
  <c r="Q44" i="10"/>
  <c r="D45" i="10"/>
  <c r="O45" i="10"/>
  <c r="B46" i="10"/>
  <c r="J46" i="10"/>
  <c r="Y46" i="10"/>
  <c r="H47" i="10"/>
  <c r="X47" i="10"/>
  <c r="G48" i="10"/>
  <c r="R48" i="10"/>
  <c r="E49" i="10"/>
  <c r="P49" i="10"/>
  <c r="C50" i="10"/>
  <c r="L50" i="10"/>
  <c r="Z50" i="10"/>
  <c r="J51" i="10"/>
  <c r="Z51" i="10"/>
  <c r="H53" i="10"/>
  <c r="T53" i="10"/>
  <c r="F54" i="10"/>
  <c r="P54" i="10"/>
  <c r="C55" i="10"/>
  <c r="L55" i="10"/>
  <c r="Y55" i="10"/>
  <c r="I56" i="10"/>
  <c r="R56" i="10"/>
  <c r="E57" i="10"/>
  <c r="O57" i="10"/>
  <c r="B58" i="10"/>
  <c r="J58" i="10"/>
  <c r="X58" i="10"/>
  <c r="I59" i="10"/>
  <c r="R59" i="10"/>
  <c r="G60" i="10"/>
  <c r="Q60" i="10"/>
  <c r="D70" i="10"/>
  <c r="M70" i="10"/>
  <c r="B71" i="10"/>
  <c r="J71" i="10"/>
  <c r="X71" i="10"/>
  <c r="I72" i="10"/>
  <c r="R72" i="10"/>
  <c r="F73" i="10"/>
  <c r="P73" i="10"/>
  <c r="D74" i="10"/>
  <c r="P74" i="10"/>
  <c r="E75" i="10"/>
  <c r="P75" i="10"/>
  <c r="D77" i="10"/>
  <c r="M77" i="10"/>
  <c r="Z77" i="10"/>
  <c r="H78" i="10"/>
  <c r="T78" i="10"/>
  <c r="F79" i="10"/>
  <c r="P79" i="10"/>
  <c r="C80" i="10"/>
  <c r="L80" i="10"/>
  <c r="Y80" i="10"/>
  <c r="I81" i="10"/>
  <c r="R81" i="10"/>
  <c r="E82" i="10"/>
  <c r="P82" i="10"/>
  <c r="B85" i="10"/>
  <c r="J85" i="10"/>
  <c r="X85" i="10"/>
  <c r="G86" i="10"/>
  <c r="R86" i="10"/>
  <c r="E87" i="10"/>
  <c r="P87" i="10"/>
  <c r="C89" i="10"/>
  <c r="L89" i="10"/>
  <c r="Y89" i="10"/>
  <c r="I90" i="10"/>
  <c r="R90" i="10"/>
  <c r="E91" i="10"/>
  <c r="O91" i="10"/>
  <c r="B92" i="10"/>
  <c r="J92" i="10"/>
  <c r="X92" i="10"/>
  <c r="G93" i="10"/>
  <c r="Q93" i="10"/>
  <c r="D94" i="10"/>
  <c r="M94" i="10"/>
  <c r="Z94" i="10"/>
  <c r="H95" i="10"/>
  <c r="T95" i="10"/>
  <c r="F96" i="10"/>
  <c r="P96" i="10"/>
  <c r="C97" i="10"/>
  <c r="L97" i="10"/>
  <c r="Y97" i="10"/>
  <c r="I98" i="10"/>
  <c r="R98" i="10"/>
  <c r="E99" i="10"/>
  <c r="O99" i="10"/>
  <c r="B100" i="10"/>
  <c r="J100" i="10"/>
  <c r="X100" i="10"/>
  <c r="I101" i="10"/>
  <c r="R101" i="10"/>
  <c r="E104" i="10"/>
  <c r="O104" i="10"/>
  <c r="B105" i="10"/>
  <c r="J105" i="10"/>
  <c r="X105" i="10"/>
  <c r="G106" i="10"/>
  <c r="Q106" i="10"/>
  <c r="D107" i="10"/>
  <c r="M107" i="10"/>
  <c r="Z107" i="10"/>
  <c r="H108" i="10"/>
  <c r="T108" i="10"/>
  <c r="F109" i="10"/>
  <c r="P109" i="10"/>
  <c r="C110" i="10"/>
  <c r="L110" i="10"/>
  <c r="Y110" i="10"/>
  <c r="H111" i="10"/>
  <c r="T111" i="10"/>
  <c r="D113" i="10"/>
  <c r="M113" i="10"/>
  <c r="Z113" i="10"/>
  <c r="H115" i="10"/>
  <c r="T115" i="10"/>
  <c r="G116" i="10"/>
  <c r="Q116" i="10"/>
  <c r="E117" i="10"/>
  <c r="O117" i="10"/>
  <c r="C118" i="10"/>
  <c r="L118" i="10"/>
  <c r="Z118" i="10"/>
  <c r="H119" i="10"/>
  <c r="T119" i="10"/>
  <c r="G120" i="10"/>
  <c r="Q120" i="10"/>
  <c r="E121" i="10"/>
  <c r="O121" i="10"/>
  <c r="C122" i="10"/>
  <c r="L122" i="10"/>
  <c r="Z122" i="10"/>
  <c r="J123" i="10"/>
  <c r="X123" i="10"/>
  <c r="H124" i="10"/>
  <c r="T124" i="10"/>
  <c r="G126" i="10"/>
  <c r="Q126" i="10"/>
  <c r="D127" i="10"/>
  <c r="M127" i="10"/>
  <c r="Z127" i="10"/>
  <c r="H128" i="10"/>
  <c r="T128" i="10"/>
  <c r="F129" i="10"/>
  <c r="P129" i="10"/>
  <c r="C130" i="10"/>
  <c r="L130" i="10"/>
  <c r="Y130" i="10"/>
  <c r="I131" i="10"/>
  <c r="R131" i="10"/>
  <c r="D139" i="10"/>
  <c r="O139" i="10"/>
  <c r="B140" i="10"/>
  <c r="J140" i="10"/>
  <c r="X140" i="10"/>
  <c r="G143" i="10"/>
  <c r="Q143" i="10"/>
  <c r="D144" i="10"/>
  <c r="M144" i="10"/>
  <c r="Z144" i="10"/>
  <c r="H145" i="10"/>
  <c r="T145" i="10"/>
  <c r="F146" i="10"/>
  <c r="P146" i="10"/>
  <c r="C147" i="10"/>
  <c r="L147" i="10"/>
  <c r="Z147" i="10"/>
  <c r="H148" i="10"/>
  <c r="T148" i="10"/>
  <c r="G149" i="10"/>
  <c r="Q149" i="10"/>
  <c r="B152" i="10"/>
  <c r="J152" i="10"/>
  <c r="X152" i="10"/>
  <c r="I153" i="10"/>
  <c r="R153" i="10"/>
  <c r="F154" i="10"/>
  <c r="P154" i="10"/>
  <c r="D155" i="10"/>
  <c r="M155" i="10"/>
  <c r="B156" i="10"/>
  <c r="J156" i="10"/>
  <c r="X156" i="10"/>
  <c r="E32" i="10"/>
  <c r="F141" i="10"/>
  <c r="Q141" i="10"/>
  <c r="U152" i="10"/>
  <c r="U140" i="10"/>
  <c r="U127" i="10"/>
  <c r="U118" i="10"/>
  <c r="U108" i="10"/>
  <c r="U98" i="10"/>
  <c r="U90" i="10"/>
  <c r="U80" i="10"/>
  <c r="U71" i="10"/>
  <c r="U53" i="10"/>
  <c r="U44" i="10"/>
  <c r="U34" i="10"/>
  <c r="U17" i="10"/>
  <c r="N31" i="10"/>
  <c r="N39" i="10"/>
  <c r="N49" i="10"/>
  <c r="N58" i="10"/>
  <c r="N74" i="10"/>
  <c r="N85" i="10"/>
  <c r="N94" i="10"/>
  <c r="N104" i="10"/>
  <c r="N113" i="10"/>
  <c r="N122" i="10"/>
  <c r="N131" i="10"/>
  <c r="N155" i="10"/>
  <c r="S7" i="10"/>
  <c r="S36" i="10"/>
  <c r="S49" i="10"/>
  <c r="S59" i="10"/>
  <c r="S74" i="10"/>
  <c r="S80" i="10"/>
  <c r="S100" i="10"/>
  <c r="S92" i="10"/>
  <c r="S107" i="10"/>
  <c r="S121" i="10"/>
  <c r="S131" i="10"/>
  <c r="S143" i="10"/>
  <c r="S153" i="10"/>
  <c r="Q17" i="10"/>
  <c r="B6" i="10"/>
  <c r="L6" i="10"/>
  <c r="G7" i="10"/>
  <c r="D8" i="10"/>
  <c r="M8" i="10"/>
  <c r="H9" i="10"/>
  <c r="Q12" i="10"/>
  <c r="R13" i="10"/>
  <c r="M16" i="10"/>
  <c r="C17" i="10"/>
  <c r="P17" i="10"/>
  <c r="F18" i="10"/>
  <c r="R18" i="10"/>
  <c r="L31" i="10"/>
  <c r="Y31" i="10"/>
  <c r="H32" i="10"/>
  <c r="T32" i="10"/>
  <c r="F33" i="10"/>
  <c r="P33" i="10"/>
  <c r="C34" i="10"/>
  <c r="M34" i="10"/>
  <c r="Z34" i="10"/>
  <c r="H35" i="10"/>
  <c r="T35" i="10"/>
  <c r="F36" i="10"/>
  <c r="P36" i="10"/>
  <c r="C37" i="10"/>
  <c r="L37" i="10"/>
  <c r="Y37" i="10"/>
  <c r="I38" i="10"/>
  <c r="R38" i="10"/>
  <c r="E39" i="10"/>
  <c r="O39" i="10"/>
  <c r="B40" i="10"/>
  <c r="L40" i="10"/>
  <c r="Z40" i="10"/>
  <c r="H43" i="10"/>
  <c r="X43" i="10"/>
  <c r="G44" i="10"/>
  <c r="R44" i="10"/>
  <c r="E45" i="10"/>
  <c r="P45" i="10"/>
  <c r="C46" i="10"/>
  <c r="L46" i="10"/>
  <c r="Z46" i="10"/>
  <c r="J47" i="10"/>
  <c r="Y47" i="10"/>
  <c r="I48" i="10"/>
  <c r="T48" i="10"/>
  <c r="F49" i="10"/>
  <c r="Q49" i="10"/>
  <c r="D50" i="10"/>
  <c r="O50" i="10"/>
  <c r="B51" i="10"/>
  <c r="L51" i="10"/>
  <c r="B53" i="10"/>
  <c r="J53" i="10"/>
  <c r="X53" i="10"/>
  <c r="G54" i="10"/>
  <c r="Q54" i="10"/>
  <c r="D55" i="10"/>
  <c r="M55" i="10"/>
  <c r="Z55" i="10"/>
  <c r="H56" i="10"/>
  <c r="T56" i="10"/>
  <c r="F57" i="10"/>
  <c r="P57" i="10"/>
  <c r="C58" i="10"/>
  <c r="L58" i="10"/>
  <c r="Z58" i="10"/>
  <c r="H59" i="10"/>
  <c r="T59" i="10"/>
  <c r="I60" i="10"/>
  <c r="T60" i="10"/>
  <c r="E70" i="10"/>
  <c r="O70" i="10"/>
  <c r="C71" i="10"/>
  <c r="L71" i="10"/>
  <c r="Z71" i="10"/>
  <c r="H72" i="10"/>
  <c r="T72" i="10"/>
  <c r="G73" i="10"/>
  <c r="Q73" i="10"/>
  <c r="E74" i="10"/>
  <c r="R74" i="10"/>
  <c r="G75" i="10"/>
  <c r="Q75" i="10"/>
  <c r="E77" i="10"/>
  <c r="O77" i="10"/>
  <c r="B78" i="10"/>
  <c r="J78" i="10"/>
  <c r="X78" i="10"/>
  <c r="G79" i="10"/>
  <c r="Q79" i="10"/>
  <c r="D80" i="10"/>
  <c r="M80" i="10"/>
  <c r="Z80" i="10"/>
  <c r="H81" i="10"/>
  <c r="T81" i="10"/>
  <c r="G82" i="10"/>
  <c r="Q82" i="10"/>
  <c r="C85" i="10"/>
  <c r="L85" i="10"/>
  <c r="Y85" i="10"/>
  <c r="I86" i="10"/>
  <c r="T86" i="10"/>
  <c r="F87" i="10"/>
  <c r="Q87" i="10"/>
  <c r="D89" i="10"/>
  <c r="M89" i="10"/>
  <c r="Z89" i="10"/>
  <c r="H90" i="10"/>
  <c r="T90" i="10"/>
  <c r="F91" i="10"/>
  <c r="P91" i="10"/>
  <c r="C92" i="10"/>
  <c r="L92" i="10"/>
  <c r="Y92" i="10"/>
  <c r="I93" i="10"/>
  <c r="R93" i="10"/>
  <c r="E94" i="10"/>
  <c r="O94" i="10"/>
  <c r="B95" i="10"/>
  <c r="J95" i="10"/>
  <c r="X95" i="10"/>
  <c r="G96" i="10"/>
  <c r="Q96" i="10"/>
  <c r="D97" i="10"/>
  <c r="M97" i="10"/>
  <c r="Z97" i="10"/>
  <c r="H98" i="10"/>
  <c r="T98" i="10"/>
  <c r="F99" i="10"/>
  <c r="P99" i="10"/>
  <c r="C100" i="10"/>
  <c r="L100" i="10"/>
  <c r="Y100" i="10"/>
  <c r="H101" i="10"/>
  <c r="T101" i="10"/>
  <c r="F104" i="10"/>
  <c r="P104" i="10"/>
  <c r="C105" i="10"/>
  <c r="L105" i="10"/>
  <c r="Y105" i="10"/>
  <c r="I106" i="10"/>
  <c r="R106" i="10"/>
  <c r="E107" i="10"/>
  <c r="O107" i="10"/>
  <c r="B108" i="10"/>
  <c r="J108" i="10"/>
  <c r="X108" i="10"/>
  <c r="G109" i="10"/>
  <c r="Q109" i="10"/>
  <c r="D110" i="10"/>
  <c r="M110" i="10"/>
  <c r="Z110" i="10"/>
  <c r="J111" i="10"/>
  <c r="X111" i="10"/>
  <c r="E113" i="10"/>
  <c r="O113" i="10"/>
  <c r="B115" i="10"/>
  <c r="J115" i="10"/>
  <c r="X115" i="10"/>
  <c r="I116" i="10"/>
  <c r="R116" i="10"/>
  <c r="F117" i="10"/>
  <c r="P117" i="10"/>
  <c r="D118" i="10"/>
  <c r="M118" i="10"/>
  <c r="B119" i="10"/>
  <c r="J119" i="10"/>
  <c r="X119" i="10"/>
  <c r="I120" i="10"/>
  <c r="R120" i="10"/>
  <c r="F121" i="10"/>
  <c r="P121" i="10"/>
  <c r="D122" i="10"/>
  <c r="M122" i="10"/>
  <c r="B123" i="10"/>
  <c r="L123" i="10"/>
  <c r="Z123" i="10"/>
  <c r="J124" i="10"/>
  <c r="X124" i="10"/>
  <c r="I126" i="10"/>
  <c r="R126" i="10"/>
  <c r="E127" i="10"/>
  <c r="O127" i="10"/>
  <c r="J128" i="10"/>
  <c r="X128" i="10"/>
  <c r="G129" i="10"/>
  <c r="Q129" i="10"/>
  <c r="D130" i="10"/>
  <c r="M130" i="10"/>
  <c r="Z130" i="10"/>
  <c r="H131" i="10"/>
  <c r="T131" i="10"/>
  <c r="E139" i="10"/>
  <c r="P139" i="10"/>
  <c r="C140" i="10"/>
  <c r="L140" i="10"/>
  <c r="Y140" i="10"/>
  <c r="I143" i="10"/>
  <c r="R143" i="10"/>
  <c r="E144" i="10"/>
  <c r="O144" i="10"/>
  <c r="B145" i="10"/>
  <c r="J145" i="10"/>
  <c r="X145" i="10"/>
  <c r="G146" i="10"/>
  <c r="Q146" i="10"/>
  <c r="D147" i="10"/>
  <c r="M147" i="10"/>
  <c r="B148" i="10"/>
  <c r="J148" i="10"/>
  <c r="X148" i="10"/>
  <c r="I149" i="10"/>
  <c r="R149" i="10"/>
  <c r="C152" i="10"/>
  <c r="L152" i="10"/>
  <c r="Z152" i="10"/>
  <c r="H153" i="10"/>
  <c r="T153" i="10"/>
  <c r="G154" i="10"/>
  <c r="Q154" i="10"/>
  <c r="E155" i="10"/>
  <c r="O155" i="10"/>
  <c r="C156" i="10"/>
  <c r="L156" i="10"/>
  <c r="Z156" i="10"/>
  <c r="E31" i="10"/>
  <c r="G141" i="10"/>
  <c r="R141" i="10"/>
  <c r="U148" i="10"/>
  <c r="U139" i="10"/>
  <c r="U126" i="10"/>
  <c r="U117" i="10"/>
  <c r="U107" i="10"/>
  <c r="U97" i="10"/>
  <c r="U89" i="10"/>
  <c r="U79" i="10"/>
  <c r="U70" i="10"/>
  <c r="U60" i="10"/>
  <c r="U51" i="10"/>
  <c r="U43" i="10"/>
  <c r="U33" i="10"/>
  <c r="Z16" i="10"/>
  <c r="N16" i="10"/>
  <c r="N32" i="10"/>
  <c r="N40" i="10"/>
  <c r="N50" i="10"/>
  <c r="N59" i="10"/>
  <c r="N75" i="10"/>
  <c r="N86" i="10"/>
  <c r="N95" i="10"/>
  <c r="N105" i="10"/>
  <c r="N115" i="10"/>
  <c r="N123" i="10"/>
  <c r="N156" i="10"/>
  <c r="S8" i="10"/>
  <c r="S35" i="10"/>
  <c r="S48" i="10"/>
  <c r="S58" i="10"/>
  <c r="S73" i="10"/>
  <c r="S79" i="10"/>
  <c r="S99" i="10"/>
  <c r="S91" i="10"/>
  <c r="S106" i="10"/>
  <c r="S120" i="10"/>
  <c r="S130" i="10"/>
  <c r="S144" i="10"/>
  <c r="U6" i="10"/>
  <c r="J9" i="10"/>
  <c r="G18" i="10"/>
  <c r="M31" i="10"/>
  <c r="J32" i="10"/>
  <c r="D34" i="10"/>
  <c r="O34" i="10"/>
  <c r="J35" i="10"/>
  <c r="G36" i="10"/>
  <c r="Q36" i="10"/>
  <c r="D37" i="10"/>
  <c r="M37" i="10"/>
  <c r="Z37" i="10"/>
  <c r="H38" i="10"/>
  <c r="T38" i="10"/>
  <c r="P39" i="10"/>
  <c r="C40" i="10"/>
  <c r="M40" i="10"/>
  <c r="B43" i="10"/>
  <c r="J43" i="10"/>
  <c r="Y43" i="10"/>
  <c r="I44" i="10"/>
  <c r="T44" i="10"/>
  <c r="F45" i="10"/>
  <c r="Q45" i="10"/>
  <c r="D46" i="10"/>
  <c r="O46" i="10"/>
  <c r="B47" i="10"/>
  <c r="L47" i="10"/>
  <c r="Z47" i="10"/>
  <c r="H48" i="10"/>
  <c r="X48" i="10"/>
  <c r="G49" i="10"/>
  <c r="R49" i="10"/>
  <c r="E50" i="10"/>
  <c r="P50" i="10"/>
  <c r="C51" i="10"/>
  <c r="O51" i="10"/>
  <c r="C53" i="10"/>
  <c r="L53" i="10"/>
  <c r="Y53" i="10"/>
  <c r="I54" i="10"/>
  <c r="R54" i="10"/>
  <c r="E55" i="10"/>
  <c r="O55" i="10"/>
  <c r="B56" i="10"/>
  <c r="J56" i="10"/>
  <c r="X56" i="10"/>
  <c r="G57" i="10"/>
  <c r="Q57" i="10"/>
  <c r="D58" i="10"/>
  <c r="M58" i="10"/>
  <c r="B59" i="10"/>
  <c r="J59" i="10"/>
  <c r="X59" i="10"/>
  <c r="H60" i="10"/>
  <c r="X60" i="10"/>
  <c r="F70" i="10"/>
  <c r="P70" i="10"/>
  <c r="D71" i="10"/>
  <c r="M71" i="10"/>
  <c r="B72" i="10"/>
  <c r="J72" i="10"/>
  <c r="X72" i="10"/>
  <c r="I73" i="10"/>
  <c r="R73" i="10"/>
  <c r="I74" i="10"/>
  <c r="T74" i="10"/>
  <c r="I75" i="10"/>
  <c r="R75" i="10"/>
  <c r="F77" i="10"/>
  <c r="P77" i="10"/>
  <c r="C78" i="10"/>
  <c r="L78" i="10"/>
  <c r="Y78" i="10"/>
  <c r="I79" i="10"/>
  <c r="R79" i="10"/>
  <c r="E80" i="10"/>
  <c r="O80" i="10"/>
  <c r="B81" i="10"/>
  <c r="J81" i="10"/>
  <c r="X81" i="10"/>
  <c r="I82" i="10"/>
  <c r="R82" i="10"/>
  <c r="D85" i="10"/>
  <c r="M85" i="10"/>
  <c r="Z85" i="10"/>
  <c r="H86" i="10"/>
  <c r="X86" i="10"/>
  <c r="G87" i="10"/>
  <c r="R87" i="10"/>
  <c r="E89" i="10"/>
  <c r="O89" i="10"/>
  <c r="B90" i="10"/>
  <c r="J90" i="10"/>
  <c r="X90" i="10"/>
  <c r="G91" i="10"/>
  <c r="Q91" i="10"/>
  <c r="D92" i="10"/>
  <c r="M92" i="10"/>
  <c r="Z92" i="10"/>
  <c r="H93" i="10"/>
  <c r="T93" i="10"/>
  <c r="F94" i="10"/>
  <c r="P94" i="10"/>
  <c r="C95" i="10"/>
  <c r="L95" i="10"/>
  <c r="Y95" i="10"/>
  <c r="I96" i="10"/>
  <c r="R96" i="10"/>
  <c r="E97" i="10"/>
  <c r="O97" i="10"/>
  <c r="B98" i="10"/>
  <c r="J98" i="10"/>
  <c r="X98" i="10"/>
  <c r="G99" i="10"/>
  <c r="Q99" i="10"/>
  <c r="D100" i="10"/>
  <c r="M100" i="10"/>
  <c r="Z100" i="10"/>
  <c r="J101" i="10"/>
  <c r="X101" i="10"/>
  <c r="G104" i="10"/>
  <c r="Q104" i="10"/>
  <c r="D105" i="10"/>
  <c r="M105" i="10"/>
  <c r="Z105" i="10"/>
  <c r="H106" i="10"/>
  <c r="T106" i="10"/>
  <c r="F107" i="10"/>
  <c r="P107" i="10"/>
  <c r="C108" i="10"/>
  <c r="L108" i="10"/>
  <c r="Y108" i="10"/>
  <c r="I109" i="10"/>
  <c r="R109" i="10"/>
  <c r="E110" i="10"/>
  <c r="O110" i="10"/>
  <c r="B111" i="10"/>
  <c r="L111" i="10"/>
  <c r="Y111" i="10"/>
  <c r="F113" i="10"/>
  <c r="P113" i="10"/>
  <c r="C115" i="10"/>
  <c r="L115" i="10"/>
  <c r="Z115" i="10"/>
  <c r="H116" i="10"/>
  <c r="T116" i="10"/>
  <c r="G117" i="10"/>
  <c r="Q117" i="10"/>
  <c r="E118" i="10"/>
  <c r="O118" i="10"/>
  <c r="C119" i="10"/>
  <c r="L119" i="10"/>
  <c r="Z119" i="10"/>
  <c r="H120" i="10"/>
  <c r="T120" i="10"/>
  <c r="G121" i="10"/>
  <c r="Q121" i="10"/>
  <c r="E122" i="10"/>
  <c r="O122" i="10"/>
  <c r="C123" i="10"/>
  <c r="M123" i="10"/>
  <c r="B124" i="10"/>
  <c r="L124" i="10"/>
  <c r="Z124" i="10"/>
  <c r="H126" i="10"/>
  <c r="T126" i="10"/>
  <c r="F127" i="10"/>
  <c r="P127" i="10"/>
  <c r="C128" i="10"/>
  <c r="L128" i="10"/>
  <c r="Y128" i="10"/>
  <c r="I129" i="10"/>
  <c r="R129" i="10"/>
  <c r="E130" i="10"/>
  <c r="O130" i="10"/>
  <c r="J131" i="10"/>
  <c r="X131" i="10"/>
  <c r="F139" i="10"/>
  <c r="Q139" i="10"/>
  <c r="D140" i="10"/>
  <c r="M140" i="10"/>
  <c r="Z140" i="10"/>
  <c r="H143" i="10"/>
  <c r="T143" i="10"/>
  <c r="F144" i="10"/>
  <c r="P144" i="10"/>
  <c r="C145" i="10"/>
  <c r="L145" i="10"/>
  <c r="Y145" i="10"/>
  <c r="I146" i="10"/>
  <c r="R146" i="10"/>
  <c r="E147" i="10"/>
  <c r="O147" i="10"/>
  <c r="C148" i="10"/>
  <c r="L148" i="10"/>
  <c r="Y148" i="10"/>
  <c r="H149" i="10"/>
  <c r="T149" i="10"/>
  <c r="D152" i="10"/>
  <c r="M152" i="10"/>
  <c r="B153" i="10"/>
  <c r="J153" i="10"/>
  <c r="X153" i="10"/>
  <c r="I154" i="10"/>
  <c r="R154" i="10"/>
  <c r="F155" i="10"/>
  <c r="P155" i="10"/>
  <c r="D156" i="10"/>
  <c r="M156" i="10"/>
  <c r="F31" i="10"/>
  <c r="H141" i="10"/>
  <c r="T141" i="10"/>
  <c r="U147" i="10"/>
  <c r="U124" i="10"/>
  <c r="U116" i="10"/>
  <c r="U106" i="10"/>
  <c r="U96" i="10"/>
  <c r="U87" i="10"/>
  <c r="U78" i="10"/>
  <c r="U59" i="10"/>
  <c r="U50" i="10"/>
  <c r="U40" i="10"/>
  <c r="U32" i="10"/>
  <c r="P141" i="10"/>
  <c r="D16" i="10"/>
  <c r="L18" i="10"/>
  <c r="N17" i="10"/>
  <c r="N33" i="10"/>
  <c r="N43" i="10"/>
  <c r="N51" i="10"/>
  <c r="N60" i="10"/>
  <c r="N77" i="10"/>
  <c r="N87" i="10"/>
  <c r="N96" i="10"/>
  <c r="N106" i="10"/>
  <c r="N116" i="10"/>
  <c r="N124" i="10"/>
  <c r="S9" i="10"/>
  <c r="S31" i="10"/>
  <c r="S34" i="10"/>
  <c r="S47" i="10"/>
  <c r="S57" i="10"/>
  <c r="S72" i="10"/>
  <c r="S85" i="10"/>
  <c r="S98" i="10"/>
  <c r="S104" i="10"/>
  <c r="S113" i="10"/>
  <c r="S119" i="10"/>
  <c r="S129" i="10"/>
  <c r="S149" i="10"/>
  <c r="S156" i="10"/>
  <c r="T6" i="10"/>
  <c r="H7" i="10"/>
  <c r="E17" i="10"/>
  <c r="T18" i="10"/>
  <c r="Y19" i="10"/>
  <c r="B31" i="10"/>
  <c r="Z31" i="10"/>
  <c r="Q33" i="10"/>
  <c r="B35" i="10"/>
  <c r="X35" i="10"/>
  <c r="F39" i="10"/>
  <c r="E6" i="10"/>
  <c r="Y6" i="10"/>
  <c r="J7" i="10"/>
  <c r="F8" i="10"/>
  <c r="Y8" i="10"/>
  <c r="L9" i="10"/>
  <c r="C13" i="10"/>
  <c r="C16" i="10"/>
  <c r="P16" i="10"/>
  <c r="F17" i="10"/>
  <c r="R17" i="10"/>
  <c r="H18" i="10"/>
  <c r="X18" i="10"/>
  <c r="Y23" i="10"/>
  <c r="C31" i="10"/>
  <c r="O31" i="10"/>
  <c r="B32" i="10"/>
  <c r="L32" i="10"/>
  <c r="Y32" i="10"/>
  <c r="I33" i="10"/>
  <c r="R33" i="10"/>
  <c r="E34" i="10"/>
  <c r="P34" i="10"/>
  <c r="C35" i="10"/>
  <c r="L35" i="10"/>
  <c r="Y35" i="10"/>
  <c r="I36" i="10"/>
  <c r="R36" i="10"/>
  <c r="E37" i="10"/>
  <c r="O37" i="10"/>
  <c r="B38" i="10"/>
  <c r="J38" i="10"/>
  <c r="X38" i="10"/>
  <c r="G39" i="10"/>
  <c r="Q39" i="10"/>
  <c r="D40" i="10"/>
  <c r="O40" i="10"/>
  <c r="C43" i="10"/>
  <c r="L43" i="10"/>
  <c r="Z43" i="10"/>
  <c r="H44" i="10"/>
  <c r="X44" i="10"/>
  <c r="G45" i="10"/>
  <c r="R45" i="10"/>
  <c r="E46" i="10"/>
  <c r="P46" i="10"/>
  <c r="C47" i="10"/>
  <c r="O47" i="10"/>
  <c r="B48" i="10"/>
  <c r="J48" i="10"/>
  <c r="Y48" i="10"/>
  <c r="I49" i="10"/>
  <c r="T49" i="10"/>
  <c r="F50" i="10"/>
  <c r="Q50" i="10"/>
  <c r="D51" i="10"/>
  <c r="P51" i="10"/>
  <c r="D53" i="10"/>
  <c r="M53" i="10"/>
  <c r="Z53" i="10"/>
  <c r="H54" i="10"/>
  <c r="T54" i="10"/>
  <c r="F55" i="10"/>
  <c r="P55" i="10"/>
  <c r="C56" i="10"/>
  <c r="L56" i="10"/>
  <c r="Y56" i="10"/>
  <c r="I57" i="10"/>
  <c r="R57" i="10"/>
  <c r="E58" i="10"/>
  <c r="O58" i="10"/>
  <c r="C59" i="10"/>
  <c r="L59" i="10"/>
  <c r="Z59" i="10"/>
  <c r="J60" i="10"/>
  <c r="Z60" i="10"/>
  <c r="G70" i="10"/>
  <c r="Q70" i="10"/>
  <c r="E71" i="10"/>
  <c r="O71" i="10"/>
  <c r="C72" i="10"/>
  <c r="L72" i="10"/>
  <c r="Z72" i="10"/>
  <c r="H73" i="10"/>
  <c r="T73" i="10"/>
  <c r="H74" i="10"/>
  <c r="X74" i="10"/>
  <c r="H75" i="10"/>
  <c r="T75" i="10"/>
  <c r="G77" i="10"/>
  <c r="Q77" i="10"/>
  <c r="D78" i="10"/>
  <c r="M78" i="10"/>
  <c r="Z78" i="10"/>
  <c r="H79" i="10"/>
  <c r="T79" i="10"/>
  <c r="F80" i="10"/>
  <c r="P80" i="10"/>
  <c r="C81" i="10"/>
  <c r="L81" i="10"/>
  <c r="Y81" i="10"/>
  <c r="H82" i="10"/>
  <c r="T82" i="10"/>
  <c r="E85" i="10"/>
  <c r="O85" i="10"/>
  <c r="B86" i="10"/>
  <c r="J86" i="10"/>
  <c r="Y86" i="10"/>
  <c r="I87" i="10"/>
  <c r="T87" i="10"/>
  <c r="F89" i="10"/>
  <c r="P89" i="10"/>
  <c r="C90" i="10"/>
  <c r="L90" i="10"/>
  <c r="Y90" i="10"/>
  <c r="I91" i="10"/>
  <c r="R91" i="10"/>
  <c r="E92" i="10"/>
  <c r="O92" i="10"/>
  <c r="B93" i="10"/>
  <c r="J93" i="10"/>
  <c r="X93" i="10"/>
  <c r="G94" i="10"/>
  <c r="Q94" i="10"/>
  <c r="D95" i="10"/>
  <c r="M95" i="10"/>
  <c r="Z95" i="10"/>
  <c r="H96" i="10"/>
  <c r="T96" i="10"/>
  <c r="F97" i="10"/>
  <c r="P97" i="10"/>
  <c r="C98" i="10"/>
  <c r="L98" i="10"/>
  <c r="Y98" i="10"/>
  <c r="I99" i="10"/>
  <c r="R99" i="10"/>
  <c r="E100" i="10"/>
  <c r="O100" i="10"/>
  <c r="B101" i="10"/>
  <c r="L101" i="10"/>
  <c r="Z101" i="10"/>
  <c r="I104" i="10"/>
  <c r="R104" i="10"/>
  <c r="E105" i="10"/>
  <c r="O105" i="10"/>
  <c r="B106" i="10"/>
  <c r="J106" i="10"/>
  <c r="X106" i="10"/>
  <c r="G107" i="10"/>
  <c r="Q107" i="10"/>
  <c r="D108" i="10"/>
  <c r="M108" i="10"/>
  <c r="Z108" i="10"/>
  <c r="H109" i="10"/>
  <c r="T109" i="10"/>
  <c r="F110" i="10"/>
  <c r="P110" i="10"/>
  <c r="C111" i="10"/>
  <c r="M111" i="10"/>
  <c r="Z111" i="10"/>
  <c r="G113" i="10"/>
  <c r="Q113" i="10"/>
  <c r="D115" i="10"/>
  <c r="M115" i="10"/>
  <c r="B116" i="10"/>
  <c r="J116" i="10"/>
  <c r="X116" i="10"/>
  <c r="I117" i="10"/>
  <c r="R117" i="10"/>
  <c r="F118" i="10"/>
  <c r="P118" i="10"/>
  <c r="D119" i="10"/>
  <c r="M119" i="10"/>
  <c r="B120" i="10"/>
  <c r="J120" i="10"/>
  <c r="X120" i="10"/>
  <c r="I121" i="10"/>
  <c r="R121" i="10"/>
  <c r="F122" i="10"/>
  <c r="P122" i="10"/>
  <c r="D123" i="10"/>
  <c r="O123" i="10"/>
  <c r="C124" i="10"/>
  <c r="M124" i="10"/>
  <c r="J126" i="10"/>
  <c r="X126" i="10"/>
  <c r="G127" i="10"/>
  <c r="Q127" i="10"/>
  <c r="D128" i="10"/>
  <c r="M128" i="10"/>
  <c r="Z128" i="10"/>
  <c r="H129" i="10"/>
  <c r="T129" i="10"/>
  <c r="F130" i="10"/>
  <c r="P130" i="10"/>
  <c r="C131" i="10"/>
  <c r="L131" i="10"/>
  <c r="Y131" i="10"/>
  <c r="G139" i="10"/>
  <c r="R139" i="10"/>
  <c r="E140" i="10"/>
  <c r="O140" i="10"/>
  <c r="B143" i="10"/>
  <c r="J143" i="10"/>
  <c r="X143" i="10"/>
  <c r="G144" i="10"/>
  <c r="Q144" i="10"/>
  <c r="D145" i="10"/>
  <c r="M145" i="10"/>
  <c r="Z145" i="10"/>
  <c r="H146" i="10"/>
  <c r="T146" i="10"/>
  <c r="F147" i="10"/>
  <c r="P147" i="10"/>
  <c r="D148" i="10"/>
  <c r="M148" i="10"/>
  <c r="Z148" i="10"/>
  <c r="J149" i="10"/>
  <c r="X149" i="10"/>
  <c r="E152" i="10"/>
  <c r="O152" i="10"/>
  <c r="C153" i="10"/>
  <c r="L153" i="10"/>
  <c r="Z153" i="10"/>
  <c r="H154" i="10"/>
  <c r="T154" i="10"/>
  <c r="G155" i="10"/>
  <c r="Q155" i="10"/>
  <c r="E156" i="10"/>
  <c r="O156" i="10"/>
  <c r="J141" i="10"/>
  <c r="X141" i="10"/>
  <c r="U146" i="10"/>
  <c r="U123" i="10"/>
  <c r="U115" i="10"/>
  <c r="U105" i="10"/>
  <c r="U95" i="10"/>
  <c r="U86" i="10"/>
  <c r="U77" i="10"/>
  <c r="U58" i="10"/>
  <c r="U49" i="10"/>
  <c r="U39" i="10"/>
  <c r="U31" i="10"/>
  <c r="R60" i="10"/>
  <c r="L17" i="10"/>
  <c r="N18" i="10"/>
  <c r="N34" i="10"/>
  <c r="N44" i="10"/>
  <c r="N53" i="10"/>
  <c r="N78" i="10"/>
  <c r="N89" i="10"/>
  <c r="N97" i="10"/>
  <c r="N107" i="10"/>
  <c r="N117" i="10"/>
  <c r="N126" i="10"/>
  <c r="N139" i="10"/>
  <c r="S17" i="10"/>
  <c r="S32" i="10"/>
  <c r="S33" i="10"/>
  <c r="S46" i="10"/>
  <c r="S56" i="10"/>
  <c r="S71" i="10"/>
  <c r="S86" i="10"/>
  <c r="S97" i="10"/>
  <c r="S105" i="10"/>
  <c r="S115" i="10"/>
  <c r="S118" i="10"/>
  <c r="S128" i="10"/>
  <c r="S148" i="10"/>
  <c r="S155" i="10"/>
  <c r="W6" i="10"/>
  <c r="D6" i="10"/>
  <c r="X13" i="10"/>
  <c r="G33" i="10"/>
  <c r="F6" i="10"/>
  <c r="Z6" i="10"/>
  <c r="L7" i="10"/>
  <c r="G8" i="10"/>
  <c r="Z8" i="10"/>
  <c r="C12" i="10"/>
  <c r="I13" i="10"/>
  <c r="E16" i="10"/>
  <c r="Q16" i="10"/>
  <c r="G17" i="10"/>
  <c r="T17" i="10"/>
  <c r="J18" i="10"/>
  <c r="Y18" i="10"/>
  <c r="D31" i="10"/>
  <c r="P31" i="10"/>
  <c r="C32" i="10"/>
  <c r="M32" i="10"/>
  <c r="Z32" i="10"/>
  <c r="H33" i="10"/>
  <c r="T33" i="10"/>
  <c r="F34" i="10"/>
  <c r="Q34" i="10"/>
  <c r="D35" i="10"/>
  <c r="M35" i="10"/>
  <c r="Z35" i="10"/>
  <c r="H36" i="10"/>
  <c r="T36" i="10"/>
  <c r="F37" i="10"/>
  <c r="P37" i="10"/>
  <c r="C38" i="10"/>
  <c r="L38" i="10"/>
  <c r="Y38" i="10"/>
  <c r="I39" i="10"/>
  <c r="R39" i="10"/>
  <c r="E40" i="10"/>
  <c r="P40" i="10"/>
  <c r="D43" i="10"/>
  <c r="O43" i="10"/>
  <c r="B44" i="10"/>
  <c r="J44" i="10"/>
  <c r="Y44" i="10"/>
  <c r="I45" i="10"/>
  <c r="T45" i="10"/>
  <c r="F46" i="10"/>
  <c r="Q46" i="10"/>
  <c r="D47" i="10"/>
  <c r="P47" i="10"/>
  <c r="C48" i="10"/>
  <c r="L48" i="10"/>
  <c r="Z48" i="10"/>
  <c r="H49" i="10"/>
  <c r="X49" i="10"/>
  <c r="G50" i="10"/>
  <c r="R50" i="10"/>
  <c r="E51" i="10"/>
  <c r="Q51" i="10"/>
  <c r="E53" i="10"/>
  <c r="O53" i="10"/>
  <c r="B54" i="10"/>
  <c r="J54" i="10"/>
  <c r="X54" i="10"/>
  <c r="G55" i="10"/>
  <c r="Q55" i="10"/>
  <c r="D56" i="10"/>
  <c r="M56" i="10"/>
  <c r="Z56" i="10"/>
  <c r="H57" i="10"/>
  <c r="T57" i="10"/>
  <c r="F58" i="10"/>
  <c r="P58" i="10"/>
  <c r="D59" i="10"/>
  <c r="M59" i="10"/>
  <c r="B60" i="10"/>
  <c r="L60" i="10"/>
  <c r="I70" i="10"/>
  <c r="R70" i="10"/>
  <c r="F71" i="10"/>
  <c r="P71" i="10"/>
  <c r="D72" i="10"/>
  <c r="M72" i="10"/>
  <c r="B73" i="10"/>
  <c r="J73" i="10"/>
  <c r="X73" i="10"/>
  <c r="J74" i="10"/>
  <c r="Z74" i="10"/>
  <c r="J75" i="10"/>
  <c r="X75" i="10"/>
  <c r="I77" i="10"/>
  <c r="R77" i="10"/>
  <c r="E78" i="10"/>
  <c r="O78" i="10"/>
  <c r="B79" i="10"/>
  <c r="J79" i="10"/>
  <c r="X79" i="10"/>
  <c r="G80" i="10"/>
  <c r="Q80" i="10"/>
  <c r="D81" i="10"/>
  <c r="M81" i="10"/>
  <c r="Z81" i="10"/>
  <c r="J82" i="10"/>
  <c r="X82" i="10"/>
  <c r="F85" i="10"/>
  <c r="P85" i="10"/>
  <c r="C86" i="10"/>
  <c r="L86" i="10"/>
  <c r="Z86" i="10"/>
  <c r="H87" i="10"/>
  <c r="X87" i="10"/>
  <c r="G89" i="10"/>
  <c r="Q89" i="10"/>
  <c r="D90" i="10"/>
  <c r="M90" i="10"/>
  <c r="Z90" i="10"/>
  <c r="H91" i="10"/>
  <c r="T91" i="10"/>
  <c r="F92" i="10"/>
  <c r="P92" i="10"/>
  <c r="C93" i="10"/>
  <c r="L93" i="10"/>
  <c r="Y93" i="10"/>
  <c r="I94" i="10"/>
  <c r="R94" i="10"/>
  <c r="E95" i="10"/>
  <c r="O95" i="10"/>
  <c r="B96" i="10"/>
  <c r="J96" i="10"/>
  <c r="X96" i="10"/>
  <c r="G97" i="10"/>
  <c r="Q97" i="10"/>
  <c r="D98" i="10"/>
  <c r="M98" i="10"/>
  <c r="Z98" i="10"/>
  <c r="H99" i="10"/>
  <c r="T99" i="10"/>
  <c r="F100" i="10"/>
  <c r="P100" i="10"/>
  <c r="C101" i="10"/>
  <c r="M101" i="10"/>
  <c r="H104" i="10"/>
  <c r="T104" i="10"/>
  <c r="F105" i="10"/>
  <c r="P105" i="10"/>
  <c r="C106" i="10"/>
  <c r="L106" i="10"/>
  <c r="Y106" i="10"/>
  <c r="I107" i="10"/>
  <c r="R107" i="10"/>
  <c r="E108" i="10"/>
  <c r="O108" i="10"/>
  <c r="B109" i="10"/>
  <c r="J109" i="10"/>
  <c r="X109" i="10"/>
  <c r="G110" i="10"/>
  <c r="Q110" i="10"/>
  <c r="D111" i="10"/>
  <c r="O111" i="10"/>
  <c r="I113" i="10"/>
  <c r="R113" i="10"/>
  <c r="E115" i="10"/>
  <c r="O115" i="10"/>
  <c r="C116" i="10"/>
  <c r="L116" i="10"/>
  <c r="Z116" i="10"/>
  <c r="H117" i="10"/>
  <c r="T117" i="10"/>
  <c r="G118" i="10"/>
  <c r="Q118" i="10"/>
  <c r="E119" i="10"/>
  <c r="O119" i="10"/>
  <c r="C120" i="10"/>
  <c r="L120" i="10"/>
  <c r="Z120" i="10"/>
  <c r="H121" i="10"/>
  <c r="T121" i="10"/>
  <c r="G122" i="10"/>
  <c r="Q122" i="10"/>
  <c r="E123" i="10"/>
  <c r="P123" i="10"/>
  <c r="D124" i="10"/>
  <c r="O124" i="10"/>
  <c r="C126" i="10"/>
  <c r="L126" i="10"/>
  <c r="Y126" i="10"/>
  <c r="I127" i="10"/>
  <c r="R127" i="10"/>
  <c r="E128" i="10"/>
  <c r="O128" i="10"/>
  <c r="J129" i="10"/>
  <c r="X129" i="10"/>
  <c r="G130" i="10"/>
  <c r="Q130" i="10"/>
  <c r="D131" i="10"/>
  <c r="M131" i="10"/>
  <c r="Z131" i="10"/>
  <c r="B138" i="10"/>
  <c r="I139" i="10"/>
  <c r="T139" i="10"/>
  <c r="F140" i="10"/>
  <c r="P140" i="10"/>
  <c r="C143" i="10"/>
  <c r="L143" i="10"/>
  <c r="Y143" i="10"/>
  <c r="I144" i="10"/>
  <c r="R144" i="10"/>
  <c r="E145" i="10"/>
  <c r="O145" i="10"/>
  <c r="B146" i="10"/>
  <c r="J146" i="10"/>
  <c r="X146" i="10"/>
  <c r="G147" i="10"/>
  <c r="Q147" i="10"/>
  <c r="E148" i="10"/>
  <c r="O148" i="10"/>
  <c r="B149" i="10"/>
  <c r="L149" i="10"/>
  <c r="Y149" i="10"/>
  <c r="F152" i="10"/>
  <c r="P152" i="10"/>
  <c r="D153" i="10"/>
  <c r="M153" i="10"/>
  <c r="B154" i="10"/>
  <c r="J154" i="10"/>
  <c r="X154" i="10"/>
  <c r="I155" i="10"/>
  <c r="R155" i="10"/>
  <c r="F156" i="10"/>
  <c r="P156" i="10"/>
  <c r="R12" i="10"/>
  <c r="L141" i="10"/>
  <c r="Z141" i="10"/>
  <c r="U156" i="10"/>
  <c r="U145" i="10"/>
  <c r="U131" i="10"/>
  <c r="U122" i="10"/>
  <c r="U113" i="10"/>
  <c r="U104" i="10"/>
  <c r="U94" i="10"/>
  <c r="U85" i="10"/>
  <c r="U75" i="10"/>
  <c r="U57" i="10"/>
  <c r="U48" i="10"/>
  <c r="U38" i="10"/>
  <c r="U16" i="10"/>
  <c r="Z18" i="10"/>
  <c r="N35" i="10"/>
  <c r="N45" i="10"/>
  <c r="N54" i="10"/>
  <c r="N70" i="10"/>
  <c r="N79" i="10"/>
  <c r="N90" i="10"/>
  <c r="N98" i="10"/>
  <c r="N108" i="10"/>
  <c r="N118" i="10"/>
  <c r="N127" i="10"/>
  <c r="N140" i="10"/>
  <c r="N6" i="10"/>
  <c r="S16" i="10"/>
  <c r="S40" i="10"/>
  <c r="S43" i="10"/>
  <c r="S45" i="10"/>
  <c r="S55" i="10"/>
  <c r="S77" i="10"/>
  <c r="S87" i="10"/>
  <c r="S96" i="10"/>
  <c r="S111" i="10"/>
  <c r="S116" i="10"/>
  <c r="S117" i="10"/>
  <c r="S141" i="10"/>
  <c r="S147" i="10"/>
  <c r="S154" i="10"/>
  <c r="M6" i="10"/>
  <c r="O16" i="10"/>
  <c r="X32" i="10"/>
  <c r="G6" i="10"/>
  <c r="B7" i="10"/>
  <c r="M7" i="10"/>
  <c r="H8" i="10"/>
  <c r="B9" i="10"/>
  <c r="I12" i="10"/>
  <c r="H13" i="10"/>
  <c r="F16" i="10"/>
  <c r="R16" i="10"/>
  <c r="H17" i="10"/>
  <c r="X17" i="10"/>
  <c r="M18" i="10"/>
  <c r="G31" i="10"/>
  <c r="Q31" i="10"/>
  <c r="D32" i="10"/>
  <c r="O32" i="10"/>
  <c r="B33" i="10"/>
  <c r="J33" i="10"/>
  <c r="X33" i="10"/>
  <c r="I34" i="10"/>
  <c r="R34" i="10"/>
  <c r="E35" i="10"/>
  <c r="O35" i="10"/>
  <c r="B36" i="10"/>
  <c r="J36" i="10"/>
  <c r="X36" i="10"/>
  <c r="G37" i="10"/>
  <c r="Q37" i="10"/>
  <c r="D38" i="10"/>
  <c r="M38" i="10"/>
  <c r="Z38" i="10"/>
  <c r="H39" i="10"/>
  <c r="T39" i="10"/>
  <c r="G40" i="10"/>
  <c r="Q40" i="10"/>
  <c r="E43" i="10"/>
  <c r="P43" i="10"/>
  <c r="C44" i="10"/>
  <c r="L44" i="10"/>
  <c r="Z44" i="10"/>
  <c r="H45" i="10"/>
  <c r="X45" i="10"/>
  <c r="G46" i="10"/>
  <c r="R46" i="10"/>
  <c r="E47" i="10"/>
  <c r="Q47" i="10"/>
  <c r="D48" i="10"/>
  <c r="O48" i="10"/>
  <c r="B49" i="10"/>
  <c r="J49" i="10"/>
  <c r="Y49" i="10"/>
  <c r="I50" i="10"/>
  <c r="T50" i="10"/>
  <c r="G51" i="10"/>
  <c r="R51" i="10"/>
  <c r="F53" i="10"/>
  <c r="P53" i="10"/>
  <c r="C54" i="10"/>
  <c r="L54" i="10"/>
  <c r="Y54" i="10"/>
  <c r="I55" i="10"/>
  <c r="R55" i="10"/>
  <c r="E56" i="10"/>
  <c r="O56" i="10"/>
  <c r="B57" i="10"/>
  <c r="J57" i="10"/>
  <c r="X57" i="10"/>
  <c r="G58" i="10"/>
  <c r="Q58" i="10"/>
  <c r="E59" i="10"/>
  <c r="O59" i="10"/>
  <c r="C60" i="10"/>
  <c r="M60" i="10"/>
  <c r="H70" i="10"/>
  <c r="T70" i="10"/>
  <c r="G71" i="10"/>
  <c r="Q71" i="10"/>
  <c r="E72" i="10"/>
  <c r="O72" i="10"/>
  <c r="C73" i="10"/>
  <c r="L73" i="10"/>
  <c r="Z73" i="10"/>
  <c r="L74" i="10"/>
  <c r="B75" i="10"/>
  <c r="L75" i="10"/>
  <c r="Z75" i="10"/>
  <c r="H77" i="10"/>
  <c r="T77" i="10"/>
  <c r="F78" i="10"/>
  <c r="P78" i="10"/>
  <c r="C79" i="10"/>
  <c r="L79" i="10"/>
  <c r="Y79" i="10"/>
  <c r="I80" i="10"/>
  <c r="R80" i="10"/>
  <c r="E81" i="10"/>
  <c r="O81" i="10"/>
  <c r="B82" i="10"/>
  <c r="L82" i="10"/>
  <c r="Z82" i="10"/>
  <c r="G85" i="10"/>
  <c r="Q85" i="10"/>
  <c r="D86" i="10"/>
  <c r="O86" i="10"/>
  <c r="B87" i="10"/>
  <c r="J87" i="10"/>
  <c r="Y87" i="10"/>
  <c r="I89" i="10"/>
  <c r="R89" i="10"/>
  <c r="E90" i="10"/>
  <c r="O90" i="10"/>
  <c r="B91" i="10"/>
  <c r="J91" i="10"/>
  <c r="X91" i="10"/>
  <c r="G92" i="10"/>
  <c r="Q92" i="10"/>
  <c r="D93" i="10"/>
  <c r="M93" i="10"/>
  <c r="Z93" i="10"/>
  <c r="H94" i="10"/>
  <c r="T94" i="10"/>
  <c r="F95" i="10"/>
  <c r="P95" i="10"/>
  <c r="C96" i="10"/>
  <c r="L96" i="10"/>
  <c r="Y96" i="10"/>
  <c r="I97" i="10"/>
  <c r="R97" i="10"/>
  <c r="E98" i="10"/>
  <c r="O98" i="10"/>
  <c r="B99" i="10"/>
  <c r="J99" i="10"/>
  <c r="X99" i="10"/>
  <c r="G100" i="10"/>
  <c r="Q100" i="10"/>
  <c r="D101" i="10"/>
  <c r="O101" i="10"/>
  <c r="B104" i="10"/>
  <c r="J104" i="10"/>
  <c r="X104" i="10"/>
  <c r="G105" i="10"/>
  <c r="Q105" i="10"/>
  <c r="D106" i="10"/>
  <c r="M106" i="10"/>
  <c r="Z106" i="10"/>
  <c r="H107" i="10"/>
  <c r="T107" i="10"/>
  <c r="F108" i="10"/>
  <c r="P108" i="10"/>
  <c r="C109" i="10"/>
  <c r="L109" i="10"/>
  <c r="Y109" i="10"/>
  <c r="I110" i="10"/>
  <c r="R110" i="10"/>
  <c r="E111" i="10"/>
  <c r="P111" i="10"/>
  <c r="H113" i="10"/>
  <c r="T113" i="10"/>
  <c r="F115" i="10"/>
  <c r="P115" i="10"/>
  <c r="D116" i="10"/>
  <c r="M116" i="10"/>
  <c r="B117" i="10"/>
  <c r="J117" i="10"/>
  <c r="X117" i="10"/>
  <c r="I118" i="10"/>
  <c r="R118" i="10"/>
  <c r="F119" i="10"/>
  <c r="P119" i="10"/>
  <c r="D120" i="10"/>
  <c r="M120" i="10"/>
  <c r="B121" i="10"/>
  <c r="J121" i="10"/>
  <c r="X121" i="10"/>
  <c r="I122" i="10"/>
  <c r="R122" i="10"/>
  <c r="G123" i="10"/>
  <c r="Q123" i="10"/>
  <c r="E124" i="10"/>
  <c r="P124" i="10"/>
  <c r="D126" i="10"/>
  <c r="M126" i="10"/>
  <c r="Z126" i="10"/>
  <c r="H127" i="10"/>
  <c r="T127" i="10"/>
  <c r="F128" i="10"/>
  <c r="P128" i="10"/>
  <c r="C129" i="10"/>
  <c r="L129" i="10"/>
  <c r="Y129" i="10"/>
  <c r="I130" i="10"/>
  <c r="R130" i="10"/>
  <c r="E131" i="10"/>
  <c r="O131" i="10"/>
  <c r="Y132" i="10"/>
  <c r="H139" i="10"/>
  <c r="X139" i="10"/>
  <c r="G140" i="10"/>
  <c r="Q140" i="10"/>
  <c r="D143" i="10"/>
  <c r="M143" i="10"/>
  <c r="Z143" i="10"/>
  <c r="H144" i="10"/>
  <c r="T144" i="10"/>
  <c r="F145" i="10"/>
  <c r="P145" i="10"/>
  <c r="C146" i="10"/>
  <c r="L146" i="10"/>
  <c r="Y146" i="10"/>
  <c r="I147" i="10"/>
  <c r="R147" i="10"/>
  <c r="F148" i="10"/>
  <c r="P148" i="10"/>
  <c r="C149" i="10"/>
  <c r="M149" i="10"/>
  <c r="Z149" i="10"/>
  <c r="G152" i="10"/>
  <c r="Q152" i="10"/>
  <c r="E153" i="10"/>
  <c r="O153" i="10"/>
  <c r="C154" i="10"/>
  <c r="L154" i="10"/>
  <c r="Z154" i="10"/>
  <c r="H155" i="10"/>
  <c r="T155" i="10"/>
  <c r="G156" i="10"/>
  <c r="Q156" i="10"/>
  <c r="B141" i="10"/>
  <c r="M141" i="10"/>
  <c r="E141" i="10"/>
  <c r="U155" i="10"/>
  <c r="U144" i="10"/>
  <c r="U130" i="10"/>
  <c r="U121" i="10"/>
  <c r="U111" i="10"/>
  <c r="U101" i="10"/>
  <c r="U93" i="10"/>
  <c r="U74" i="10"/>
  <c r="U56" i="10"/>
  <c r="U47" i="10"/>
  <c r="U37" i="10"/>
  <c r="D18" i="10"/>
  <c r="Z17" i="10"/>
  <c r="N36" i="10"/>
  <c r="N46" i="10"/>
  <c r="N55" i="10"/>
  <c r="N71" i="10"/>
  <c r="N80" i="10"/>
  <c r="N91" i="10"/>
  <c r="N99" i="10"/>
  <c r="N109" i="10"/>
  <c r="N119" i="10"/>
  <c r="N128" i="10"/>
  <c r="N152" i="10"/>
  <c r="N8" i="10"/>
  <c r="S39" i="10"/>
  <c r="S44" i="10"/>
  <c r="S53" i="10"/>
  <c r="S78" i="10"/>
  <c r="S89" i="10"/>
  <c r="S95" i="10"/>
  <c r="S110" i="10"/>
  <c r="S124" i="10"/>
  <c r="S126" i="10"/>
  <c r="S140" i="10"/>
  <c r="S146" i="10"/>
  <c r="E8" i="10"/>
  <c r="J8" i="10"/>
  <c r="O13" i="10"/>
  <c r="T16" i="10"/>
  <c r="O18" i="10"/>
  <c r="I31" i="10"/>
  <c r="R31" i="10"/>
  <c r="F32" i="10"/>
  <c r="P32" i="10"/>
  <c r="C33" i="10"/>
  <c r="Y33" i="10"/>
  <c r="H34" i="10"/>
  <c r="T34" i="10"/>
  <c r="F35" i="10"/>
  <c r="P35" i="10"/>
  <c r="C36" i="10"/>
  <c r="L36" i="10"/>
  <c r="Y36" i="10"/>
  <c r="I37" i="10"/>
  <c r="R37" i="10"/>
  <c r="E38" i="10"/>
  <c r="O38" i="10"/>
  <c r="B39" i="10"/>
  <c r="J39" i="10"/>
  <c r="X39" i="10"/>
  <c r="I40" i="10"/>
  <c r="R40" i="10"/>
  <c r="F43" i="10"/>
  <c r="Q43" i="10"/>
  <c r="D44" i="10"/>
  <c r="O44" i="10"/>
  <c r="B45" i="10"/>
  <c r="J45" i="10"/>
  <c r="Y45" i="10"/>
  <c r="I46" i="10"/>
  <c r="T46" i="10"/>
  <c r="F47" i="10"/>
  <c r="R47" i="10"/>
  <c r="E48" i="10"/>
  <c r="P48" i="10"/>
  <c r="C49" i="10"/>
  <c r="L49" i="10"/>
  <c r="Z49" i="10"/>
  <c r="H50" i="10"/>
  <c r="X50" i="10"/>
  <c r="I51" i="10"/>
  <c r="T51" i="10"/>
  <c r="G53" i="10"/>
  <c r="Q53" i="10"/>
  <c r="D54" i="10"/>
  <c r="M54" i="10"/>
  <c r="Z54" i="10"/>
  <c r="H55" i="10"/>
  <c r="T55" i="10"/>
  <c r="F56" i="10"/>
  <c r="P56" i="10"/>
  <c r="C57" i="10"/>
  <c r="L57" i="10"/>
  <c r="Y57" i="10"/>
  <c r="I58" i="10"/>
  <c r="R58" i="10"/>
  <c r="F59" i="10"/>
  <c r="P59" i="10"/>
  <c r="D60" i="10"/>
  <c r="O60" i="10"/>
  <c r="B70" i="10"/>
  <c r="J70" i="10"/>
  <c r="X70" i="10"/>
  <c r="I71" i="10"/>
  <c r="R71" i="10"/>
  <c r="F72" i="10"/>
  <c r="P72" i="10"/>
  <c r="D73" i="10"/>
  <c r="M73" i="10"/>
  <c r="B74" i="10"/>
  <c r="M74" i="10"/>
  <c r="C75" i="10"/>
  <c r="M75" i="10"/>
  <c r="B77" i="10"/>
  <c r="J77" i="10"/>
  <c r="X77" i="10"/>
  <c r="G78" i="10"/>
  <c r="Q78" i="10"/>
  <c r="D79" i="10"/>
  <c r="M79" i="10"/>
  <c r="Z79" i="10"/>
  <c r="H80" i="10"/>
  <c r="T80" i="10"/>
  <c r="F81" i="10"/>
  <c r="P81" i="10"/>
  <c r="C82" i="10"/>
  <c r="M82" i="10"/>
  <c r="I85" i="10"/>
  <c r="R85" i="10"/>
  <c r="E86" i="10"/>
  <c r="P86" i="10"/>
  <c r="C87" i="10"/>
  <c r="L87" i="10"/>
  <c r="Z87" i="10"/>
  <c r="H89" i="10"/>
  <c r="T89" i="10"/>
  <c r="F90" i="10"/>
  <c r="P90" i="10"/>
  <c r="C91" i="10"/>
  <c r="L91" i="10"/>
  <c r="Y91" i="10"/>
  <c r="I92" i="10"/>
  <c r="R92" i="10"/>
  <c r="E93" i="10"/>
  <c r="O93" i="10"/>
  <c r="B94" i="10"/>
  <c r="J94" i="10"/>
  <c r="X94" i="10"/>
  <c r="G95" i="10"/>
  <c r="Q95" i="10"/>
  <c r="D96" i="10"/>
  <c r="M96" i="10"/>
  <c r="Z96" i="10"/>
  <c r="H97" i="10"/>
  <c r="T97" i="10"/>
  <c r="F98" i="10"/>
  <c r="P98" i="10"/>
  <c r="C99" i="10"/>
  <c r="L99" i="10"/>
  <c r="Y99" i="10"/>
  <c r="I100" i="10"/>
  <c r="R100" i="10"/>
  <c r="E101" i="10"/>
  <c r="P101" i="10"/>
  <c r="C104" i="10"/>
  <c r="L104" i="10"/>
  <c r="Y104" i="10"/>
  <c r="I105" i="10"/>
  <c r="R105" i="10"/>
  <c r="E106" i="10"/>
  <c r="O106" i="10"/>
  <c r="B107" i="10"/>
  <c r="J107" i="10"/>
  <c r="X107" i="10"/>
  <c r="G108" i="10"/>
  <c r="Q108" i="10"/>
  <c r="D109" i="10"/>
  <c r="M109" i="10"/>
  <c r="Z109" i="10"/>
  <c r="H110" i="10"/>
  <c r="T110" i="10"/>
  <c r="G111" i="10"/>
  <c r="Q111" i="10"/>
  <c r="B113" i="10"/>
  <c r="J113" i="10"/>
  <c r="X113" i="10"/>
  <c r="G115" i="10"/>
  <c r="Q115" i="10"/>
  <c r="E116" i="10"/>
  <c r="O116" i="10"/>
  <c r="C117" i="10"/>
  <c r="L117" i="10"/>
  <c r="Z117" i="10"/>
  <c r="H118" i="10"/>
  <c r="T118" i="10"/>
  <c r="G119" i="10"/>
  <c r="Q119" i="10"/>
  <c r="E120" i="10"/>
  <c r="O120" i="10"/>
  <c r="C121" i="10"/>
  <c r="L121" i="10"/>
  <c r="Z121" i="10"/>
  <c r="H122" i="10"/>
  <c r="T122" i="10"/>
  <c r="I123" i="10"/>
  <c r="R123" i="10"/>
  <c r="G124" i="10"/>
  <c r="Q124" i="10"/>
  <c r="E126" i="10"/>
  <c r="O126" i="10"/>
  <c r="J127" i="10"/>
  <c r="X127" i="10"/>
  <c r="G128" i="10"/>
  <c r="Q128" i="10"/>
  <c r="D129" i="10"/>
  <c r="M129" i="10"/>
  <c r="Z129" i="10"/>
  <c r="H130" i="10"/>
  <c r="T130" i="10"/>
  <c r="F131" i="10"/>
  <c r="P131" i="10"/>
  <c r="B139" i="10"/>
  <c r="J139" i="10"/>
  <c r="Y139" i="10"/>
  <c r="I140" i="10"/>
  <c r="R140" i="10"/>
  <c r="E143" i="10"/>
  <c r="O143" i="10"/>
  <c r="B144" i="10"/>
  <c r="J144" i="10"/>
  <c r="X144" i="10"/>
  <c r="G145" i="10"/>
  <c r="Q145" i="10"/>
  <c r="D146" i="10"/>
  <c r="M146" i="10"/>
  <c r="Z146" i="10"/>
  <c r="H147" i="10"/>
  <c r="X147" i="10"/>
  <c r="G148" i="10"/>
  <c r="Q148" i="10"/>
  <c r="D149" i="10"/>
  <c r="O149" i="10"/>
  <c r="I152" i="10"/>
  <c r="R152" i="10"/>
  <c r="F153" i="10"/>
  <c r="P153" i="10"/>
  <c r="D154" i="10"/>
  <c r="M154" i="10"/>
  <c r="B155" i="10"/>
  <c r="J155" i="10"/>
  <c r="X155" i="10"/>
  <c r="I156" i="10"/>
  <c r="R156" i="10"/>
  <c r="C141" i="10"/>
  <c r="N141" i="10"/>
  <c r="U149" i="10"/>
  <c r="U154" i="10"/>
  <c r="U143" i="10"/>
  <c r="U129" i="10"/>
  <c r="U120" i="10"/>
  <c r="U110" i="10"/>
  <c r="U100" i="10"/>
  <c r="U92" i="10"/>
  <c r="U82" i="10"/>
  <c r="U73" i="10"/>
  <c r="U55" i="10"/>
  <c r="U46" i="10"/>
  <c r="U36" i="10"/>
  <c r="U9" i="10"/>
  <c r="D17" i="10"/>
  <c r="Z9" i="10"/>
  <c r="N37" i="10"/>
  <c r="N47" i="10"/>
  <c r="N56" i="10"/>
  <c r="N72" i="10"/>
  <c r="N81" i="10"/>
  <c r="N92" i="10"/>
  <c r="N100" i="10"/>
  <c r="N110" i="10"/>
  <c r="N120" i="10"/>
  <c r="N129" i="10"/>
  <c r="N153" i="10"/>
  <c r="N9" i="10"/>
  <c r="S38" i="10"/>
  <c r="S51" i="10"/>
  <c r="S54" i="10"/>
  <c r="S70" i="10"/>
  <c r="S82" i="10"/>
  <c r="S90" i="10"/>
  <c r="S94" i="10"/>
  <c r="S109" i="10"/>
  <c r="S123" i="10"/>
  <c r="S127" i="10"/>
  <c r="S139" i="10"/>
  <c r="S145" i="10"/>
  <c r="S6" i="10"/>
  <c r="X12" i="10"/>
  <c r="H6" i="10"/>
  <c r="Y7" i="10"/>
  <c r="H12" i="10"/>
  <c r="G16" i="10"/>
  <c r="Y17" i="10"/>
  <c r="L33" i="10"/>
  <c r="J6" i="10"/>
  <c r="E7" i="10"/>
  <c r="Z7" i="10"/>
  <c r="K8" i="10"/>
  <c r="E9" i="10"/>
  <c r="O12" i="10"/>
  <c r="P13" i="10"/>
  <c r="H16" i="10"/>
  <c r="X16" i="10"/>
  <c r="M17" i="10"/>
  <c r="C18" i="10"/>
  <c r="P18" i="10"/>
  <c r="H31" i="10"/>
  <c r="T31" i="10"/>
  <c r="G32" i="10"/>
  <c r="Q32" i="10"/>
  <c r="D33" i="10"/>
  <c r="M33" i="10"/>
  <c r="Z33" i="10"/>
  <c r="J34" i="10"/>
  <c r="X34" i="10"/>
  <c r="G35" i="10"/>
  <c r="Q35" i="10"/>
  <c r="D36" i="10"/>
  <c r="M36" i="10"/>
  <c r="Z36" i="10"/>
  <c r="H37" i="10"/>
  <c r="T37" i="10"/>
  <c r="F38" i="10"/>
  <c r="P38" i="10"/>
  <c r="C39" i="10"/>
  <c r="L39" i="10"/>
  <c r="Y39" i="10"/>
  <c r="H40" i="10"/>
  <c r="T40" i="10"/>
  <c r="G43" i="10"/>
  <c r="R43" i="10"/>
  <c r="E44" i="10"/>
  <c r="P44" i="10"/>
  <c r="C45" i="10"/>
  <c r="L45" i="10"/>
  <c r="Z45" i="10"/>
  <c r="H46" i="10"/>
  <c r="X46" i="10"/>
  <c r="I47" i="10"/>
  <c r="T47" i="10"/>
  <c r="F48" i="10"/>
  <c r="Q48" i="10"/>
  <c r="D49" i="10"/>
  <c r="O49" i="10"/>
  <c r="B50" i="10"/>
  <c r="J50" i="10"/>
  <c r="Y50" i="10"/>
  <c r="H51" i="10"/>
  <c r="X51" i="10"/>
  <c r="I53" i="10"/>
  <c r="R53" i="10"/>
  <c r="E54" i="10"/>
  <c r="O54" i="10"/>
  <c r="B55" i="10"/>
  <c r="J55" i="10"/>
  <c r="X55" i="10"/>
  <c r="G56" i="10"/>
  <c r="Q56" i="10"/>
  <c r="D57" i="10"/>
  <c r="M57" i="10"/>
  <c r="Z57" i="10"/>
  <c r="H58" i="10"/>
  <c r="T58" i="10"/>
  <c r="G59" i="10"/>
  <c r="Q59" i="10"/>
  <c r="E60" i="10"/>
  <c r="P60" i="10"/>
  <c r="C70" i="10"/>
  <c r="L70" i="10"/>
  <c r="Z70" i="10"/>
  <c r="H71" i="10"/>
  <c r="T71" i="10"/>
  <c r="G72" i="10"/>
  <c r="Q72" i="10"/>
  <c r="E73" i="10"/>
  <c r="O73" i="10"/>
  <c r="C74" i="10"/>
  <c r="O74" i="10"/>
  <c r="D75" i="10"/>
  <c r="O75" i="10"/>
  <c r="C77" i="10"/>
  <c r="L77" i="10"/>
  <c r="Y77" i="10"/>
  <c r="I78" i="10"/>
  <c r="R78" i="10"/>
  <c r="E79" i="10"/>
  <c r="O79" i="10"/>
  <c r="B80" i="10"/>
  <c r="J80" i="10"/>
  <c r="X80" i="10"/>
  <c r="G81" i="10"/>
  <c r="Q81" i="10"/>
  <c r="D82" i="10"/>
  <c r="O82" i="10"/>
  <c r="H85" i="10"/>
  <c r="T85" i="10"/>
  <c r="F86" i="10"/>
  <c r="Q86" i="10"/>
  <c r="D87" i="10"/>
  <c r="O87" i="10"/>
  <c r="B89" i="10"/>
  <c r="J89" i="10"/>
  <c r="X89" i="10"/>
  <c r="G90" i="10"/>
  <c r="Q90" i="10"/>
  <c r="D91" i="10"/>
  <c r="M91" i="10"/>
  <c r="Z91" i="10"/>
  <c r="H92" i="10"/>
  <c r="T92" i="10"/>
  <c r="F93" i="10"/>
  <c r="P93" i="10"/>
  <c r="C94" i="10"/>
  <c r="L94" i="10"/>
  <c r="Y94" i="10"/>
  <c r="I95" i="10"/>
  <c r="R95" i="10"/>
  <c r="E96" i="10"/>
  <c r="O96" i="10"/>
  <c r="B97" i="10"/>
  <c r="J97" i="10"/>
  <c r="X97" i="10"/>
  <c r="G98" i="10"/>
  <c r="Q98" i="10"/>
  <c r="D99" i="10"/>
  <c r="M99" i="10"/>
  <c r="Z99" i="10"/>
  <c r="H100" i="10"/>
  <c r="T100" i="10"/>
  <c r="G101" i="10"/>
  <c r="Q101" i="10"/>
  <c r="D104" i="10"/>
  <c r="M104" i="10"/>
  <c r="Z104" i="10"/>
  <c r="H105" i="10"/>
  <c r="T105" i="10"/>
  <c r="F106" i="10"/>
  <c r="P106" i="10"/>
  <c r="C107" i="10"/>
  <c r="L107" i="10"/>
  <c r="Y107" i="10"/>
  <c r="I108" i="10"/>
  <c r="R108" i="10"/>
  <c r="E109" i="10"/>
  <c r="O109" i="10"/>
  <c r="B110" i="10"/>
  <c r="J110" i="10"/>
  <c r="X110" i="10"/>
  <c r="I111" i="10"/>
  <c r="R111" i="10"/>
  <c r="C113" i="10"/>
  <c r="L113" i="10"/>
  <c r="Y113" i="10"/>
  <c r="I115" i="10"/>
  <c r="R115" i="10"/>
  <c r="F116" i="10"/>
  <c r="P116" i="10"/>
  <c r="D117" i="10"/>
  <c r="M117" i="10"/>
  <c r="B118" i="10"/>
  <c r="J118" i="10"/>
  <c r="X118" i="10"/>
  <c r="I119" i="10"/>
  <c r="R119" i="10"/>
  <c r="F120" i="10"/>
  <c r="P120" i="10"/>
  <c r="D121" i="10"/>
  <c r="M121" i="10"/>
  <c r="B122" i="10"/>
  <c r="J122" i="10"/>
  <c r="X122" i="10"/>
  <c r="H123" i="10"/>
  <c r="T123" i="10"/>
  <c r="I124" i="10"/>
  <c r="R124" i="10"/>
  <c r="F126" i="10"/>
  <c r="P126" i="10"/>
  <c r="C127" i="10"/>
  <c r="L127" i="10"/>
  <c r="Y127" i="10"/>
  <c r="I128" i="10"/>
  <c r="R128" i="10"/>
  <c r="E129" i="10"/>
  <c r="O129" i="10"/>
  <c r="J130" i="10"/>
  <c r="X130" i="10"/>
  <c r="G131" i="10"/>
  <c r="Q131" i="10"/>
  <c r="C139" i="10"/>
  <c r="L139" i="10"/>
  <c r="Z139" i="10"/>
  <c r="H140" i="10"/>
  <c r="T140" i="10"/>
  <c r="F143" i="10"/>
  <c r="P143" i="10"/>
  <c r="C144" i="10"/>
  <c r="L144" i="10"/>
  <c r="Y144" i="10"/>
  <c r="I145" i="10"/>
  <c r="R145" i="10"/>
  <c r="E146" i="10"/>
  <c r="O146" i="10"/>
  <c r="B147" i="10"/>
  <c r="J147" i="10"/>
  <c r="Y147" i="10"/>
  <c r="I148" i="10"/>
  <c r="R148" i="10"/>
  <c r="E149" i="10"/>
  <c r="P149" i="10"/>
  <c r="H152" i="10"/>
  <c r="T152" i="10"/>
  <c r="G153" i="10"/>
  <c r="Q153" i="10"/>
  <c r="E154" i="10"/>
  <c r="O154" i="10"/>
  <c r="C155" i="10"/>
  <c r="L155" i="10"/>
  <c r="Z155" i="10"/>
  <c r="H156" i="10"/>
  <c r="T156" i="10"/>
  <c r="D141" i="10"/>
  <c r="O141" i="10"/>
  <c r="U7" i="10"/>
  <c r="U153" i="10"/>
  <c r="U141" i="10"/>
  <c r="U128" i="10"/>
  <c r="U119" i="10"/>
  <c r="U109" i="10"/>
  <c r="U99" i="10"/>
  <c r="U91" i="10"/>
  <c r="U81" i="10"/>
  <c r="U72" i="10"/>
  <c r="U54" i="10"/>
  <c r="U45" i="10"/>
  <c r="U35" i="10"/>
  <c r="U8" i="10"/>
  <c r="L16" i="10"/>
  <c r="U18" i="10"/>
  <c r="N38" i="10"/>
  <c r="N48" i="10"/>
  <c r="N57" i="10"/>
  <c r="N73" i="10"/>
  <c r="N82" i="10"/>
  <c r="N93" i="10"/>
  <c r="N101" i="10"/>
  <c r="N111" i="10"/>
  <c r="N121" i="10"/>
  <c r="N130" i="10"/>
  <c r="N154" i="10"/>
  <c r="N7" i="10"/>
  <c r="S18" i="10"/>
  <c r="S37" i="10"/>
  <c r="S50" i="10"/>
  <c r="S60" i="10"/>
  <c r="S75" i="10"/>
  <c r="S81" i="10"/>
  <c r="S101" i="10"/>
  <c r="S93" i="10"/>
  <c r="S108" i="10"/>
  <c r="S122" i="10"/>
  <c r="S152" i="10"/>
  <c r="AB40" i="10" l="1"/>
  <c r="AC40" i="10"/>
  <c r="AD40" i="10"/>
  <c r="AE40" i="10"/>
</calcChain>
</file>

<file path=xl/sharedStrings.xml><?xml version="1.0" encoding="utf-8"?>
<sst xmlns="http://schemas.openxmlformats.org/spreadsheetml/2006/main" count="904" uniqueCount="347">
  <si>
    <t>SA</t>
  </si>
  <si>
    <t>AT</t>
  </si>
  <si>
    <t>AT%</t>
  </si>
  <si>
    <t>BE</t>
  </si>
  <si>
    <t>BE%</t>
  </si>
  <si>
    <t>CY</t>
  </si>
  <si>
    <t>CY%</t>
  </si>
  <si>
    <t>CZ</t>
  </si>
  <si>
    <t>CZ%</t>
  </si>
  <si>
    <t>DE-BavPrivSec</t>
  </si>
  <si>
    <t>DE-BavPrivSec%</t>
  </si>
  <si>
    <t>DK</t>
  </si>
  <si>
    <t>DK%</t>
  </si>
  <si>
    <t>EDPS</t>
  </si>
  <si>
    <t>EDPS%</t>
  </si>
  <si>
    <t>EE</t>
  </si>
  <si>
    <t>EE%</t>
  </si>
  <si>
    <t>EL</t>
  </si>
  <si>
    <t>EL%</t>
  </si>
  <si>
    <t>ES</t>
  </si>
  <si>
    <t>ES%</t>
  </si>
  <si>
    <t>FI</t>
  </si>
  <si>
    <t>FI%</t>
  </si>
  <si>
    <t>FR</t>
  </si>
  <si>
    <t>FR%</t>
  </si>
  <si>
    <t>HR</t>
  </si>
  <si>
    <t>HR%</t>
  </si>
  <si>
    <t>HU</t>
  </si>
  <si>
    <t>HU%</t>
  </si>
  <si>
    <t>IE</t>
  </si>
  <si>
    <t>IE%</t>
  </si>
  <si>
    <t>IT</t>
  </si>
  <si>
    <t>IT%</t>
  </si>
  <si>
    <t>LI</t>
  </si>
  <si>
    <t>LI%</t>
  </si>
  <si>
    <t>LT</t>
  </si>
  <si>
    <t>LT%</t>
  </si>
  <si>
    <t>LV</t>
  </si>
  <si>
    <t>LV%</t>
  </si>
  <si>
    <t>MT</t>
  </si>
  <si>
    <t>MT%</t>
  </si>
  <si>
    <t>NL</t>
  </si>
  <si>
    <t>NL%</t>
  </si>
  <si>
    <t>PL</t>
  </si>
  <si>
    <t>PL%</t>
  </si>
  <si>
    <t>PT</t>
  </si>
  <si>
    <t>PT%</t>
  </si>
  <si>
    <t>SE</t>
  </si>
  <si>
    <t>SE%</t>
  </si>
  <si>
    <t>SI</t>
  </si>
  <si>
    <t>SI%</t>
  </si>
  <si>
    <t>Part I</t>
  </si>
  <si>
    <t>Public sector only</t>
  </si>
  <si>
    <t>The HR SAs initially targeted DPOs but received a variety of answers.</t>
  </si>
  <si>
    <t xml:space="preserve">Sectors included
-Public (Government Departments/Agencies/Local Authorities)
-Private (Financial/TELCOS/Medical/Multinational Tech)
-Not For Profit/Charity.
The breakdown of non-public sector bodies who responded is as follows.
* 35% Finance/Credit Unions
* 26% Charity/Voluntary/Not-For-Profit
* 10% Retail
* 10% Health/Medical
* 6% TELCOS
* 6% Manufacturing
7% Others </t>
  </si>
  <si>
    <t>15 DPOs of public sector
40 DPOs of private sector</t>
  </si>
  <si>
    <t>Only private sector</t>
  </si>
  <si>
    <t>targeted only private sector organization</t>
  </si>
  <si>
    <t>Participated with their own questionnaire</t>
  </si>
  <si>
    <t>to all controllers who have notified us of their DPOs appointments, in accordance with Article 45 of our national data protection act (ZVOP-2).</t>
  </si>
  <si>
    <t>1. Did you sent the questionnaire to organisations or DPOs?</t>
  </si>
  <si>
    <t>Organization</t>
  </si>
  <si>
    <t>DPOs</t>
  </si>
  <si>
    <t>DPO</t>
  </si>
  <si>
    <t>A</t>
  </si>
  <si>
    <t xml:space="preserve">Danish municipalities </t>
  </si>
  <si>
    <t>PUB SECTOR ONLY</t>
  </si>
  <si>
    <t>A1 How many organisations did you contact?</t>
  </si>
  <si>
    <t>A2 How many organisations responded?</t>
  </si>
  <si>
    <t>A3 How many organisations had designated a DPO?</t>
  </si>
  <si>
    <t>A4 How many of those stakeholders were public sector organisations?</t>
  </si>
  <si>
    <t>A5 How many of the responders were data protection officer of the organisation?</t>
  </si>
  <si>
    <t>B</t>
  </si>
  <si>
    <t xml:space="preserve">B1. How many DPOs did you contact? </t>
  </si>
  <si>
    <t>B2. How many DPOs responded</t>
  </si>
  <si>
    <t>B3. How many of the respondents were representing public sector organisations?</t>
  </si>
  <si>
    <t>2. What was the initial procedural framework of your action?</t>
  </si>
  <si>
    <t>New formal investigation</t>
  </si>
  <si>
    <t>Fact finding + determining follow-up action based on the results</t>
  </si>
  <si>
    <t>Fact finding</t>
  </si>
  <si>
    <t>Ongoing investigation</t>
  </si>
  <si>
    <t>6 New Formal investigation
1 Ongoing Investigations in 2022 (PL)
18 Fact Finding / FF+</t>
  </si>
  <si>
    <t>3.On which basis has a DPO been designated? (% of those who said they appointed a DPO)</t>
  </si>
  <si>
    <t>a) the processing is carried out by a public authority or body (other than a court acting in their judicial capacity).</t>
  </si>
  <si>
    <t>b) the core activities of the organisation consist of processing operations which, by virtue of their nature, their scope and/or their purposes, require regular and systematic monitoring of data subjects on a large scale.</t>
  </si>
  <si>
    <t>c) the core activities of the organisation consist of processing on a large scale of special categories of data and/or personal data relating to criminal convictions and of-fences.</t>
  </si>
  <si>
    <t>d) due to a requirement set by other Union or Member State law. [combined]</t>
  </si>
  <si>
    <t>d1) Member State law option 1</t>
  </si>
  <si>
    <t>d2) Member State law option 2</t>
  </si>
  <si>
    <t>d3) Member State law option 3</t>
  </si>
  <si>
    <t>e) on other basis (e.g. on a voluntary basis).</t>
  </si>
  <si>
    <t>4. On which basis no DPO has been designated? (percentage out of the number of respondent declaring no DPO)</t>
  </si>
  <si>
    <t>a) the organisation has not appointed a data protection officer, because their designation is not compulsory.</t>
  </si>
  <si>
    <t>b) the organisation has not appointed a data protection officer, even though their designation would be compulsory.</t>
  </si>
  <si>
    <t>5. How many DPOs act as the single data protection officer for a group of undertakings or for several authorities or bodies?</t>
  </si>
  <si>
    <t>6. How many DPOs were staff members of the organisation?</t>
  </si>
  <si>
    <t>7. Could you provide an average duration of the DPOs appointment to the role? [days]
It seems to have been answered differently =&gt; probably unfit for statistics</t>
  </si>
  <si>
    <t>Permanent appointment</t>
  </si>
  <si>
    <t>UNLIMITED</t>
  </si>
  <si>
    <t>UNUSABLE</t>
  </si>
  <si>
    <t xml:space="preserve">PERMANENT </t>
  </si>
  <si>
    <t>Perm or 2y</t>
  </si>
  <si>
    <t>58%PERM</t>
  </si>
  <si>
    <t>90% PERM</t>
  </si>
  <si>
    <t>2.5Y</t>
  </si>
  <si>
    <t>Permanent – 2537
Temporary - 222</t>
  </si>
  <si>
    <t>NO</t>
  </si>
  <si>
    <t>54 (81.82%) 
Permanent</t>
  </si>
  <si>
    <t>n/a</t>
  </si>
  <si>
    <t>all perm</t>
  </si>
  <si>
    <t>all permanent</t>
  </si>
  <si>
    <t>100% Permanent/a non-fixed term</t>
  </si>
  <si>
    <t>50%perm, 47%fixed term</t>
  </si>
  <si>
    <t>79,82% Perm
14,68% fixed term</t>
  </si>
  <si>
    <t>indefinite contract</t>
  </si>
  <si>
    <t>1-3y with possible extension</t>
  </si>
  <si>
    <t>8. In which department/group of personnel does the DPO belong to?</t>
  </si>
  <si>
    <t>a) Highest management</t>
  </si>
  <si>
    <t>b) Administrative management</t>
  </si>
  <si>
    <t>c) Human resources</t>
  </si>
  <si>
    <t>d) Information management</t>
  </si>
  <si>
    <t>e) IT or information security function</t>
  </si>
  <si>
    <t>f) Legal or compliance function</t>
  </si>
  <si>
    <t>g) Other expert role</t>
  </si>
  <si>
    <t>h) Any other office worker</t>
  </si>
  <si>
    <t>i) Other</t>
  </si>
  <si>
    <t>j) I do not know or wish to answer</t>
  </si>
  <si>
    <t>option : data protection</t>
  </si>
  <si>
    <t>9. In which of the following topics does the DPO (or members of their staff) have experience or expert knowledge?</t>
  </si>
  <si>
    <t>a) Data protection and privacy matters</t>
  </si>
  <si>
    <t>b) Information security matters</t>
  </si>
  <si>
    <t>c) Information systems management and/or development</t>
  </si>
  <si>
    <t>d) Data protection processes (e.g. DPIA , DSR , DBN )</t>
  </si>
  <si>
    <t>e) Business processes of the organisation’s industry or field</t>
  </si>
  <si>
    <t>f) LegiSIation on the processing and the protection of personal data</t>
  </si>
  <si>
    <t>g) Guidelines of the supervisory authorities on the processing of personal data</t>
  </si>
  <si>
    <t>h) Specific legiSIation concerning the organisation’s industry or field</t>
  </si>
  <si>
    <t>i) I do not know or wish to answer</t>
  </si>
  <si>
    <t>10. Please provide the number of times the respondents indicated that the following factors were set as requirements for the role of DPO?</t>
  </si>
  <si>
    <t>a) Expert knowledge of data protection regulation</t>
  </si>
  <si>
    <t>b) Expert knowledge of data protection practices</t>
  </si>
  <si>
    <t>c) Expert knowledge of data protection requirements stemming from special legiSIation applicable to the organisation’s industry or field</t>
  </si>
  <si>
    <t>d) Ability to fulfil the tasks pursuant to the GDPR</t>
  </si>
  <si>
    <t>e) Other professional qualifications</t>
  </si>
  <si>
    <t>f) No particular expertise on data protection, but the designation was compulsory</t>
  </si>
  <si>
    <t>g) Other</t>
  </si>
  <si>
    <t>h) I do not know or wish to answer</t>
  </si>
  <si>
    <t>10.5 How many years of experience does the data protection officer have on the application and the interpretation of data protection requirements</t>
  </si>
  <si>
    <t>a. &lt;1 year</t>
  </si>
  <si>
    <t>b. 1–2 years:</t>
  </si>
  <si>
    <t>c. 3–5 year</t>
  </si>
  <si>
    <t>d. 6–8 years</t>
  </si>
  <si>
    <t>e. &gt;8 years</t>
  </si>
  <si>
    <t>f. I do not know or wish to answer:</t>
  </si>
  <si>
    <t>11. How many years of relevant experience does the DPO have on working in the organisation’s industry or field (or tasks related to the organisation’s industry or field, e.g. consulting)?</t>
  </si>
  <si>
    <t>a) &lt;1 year</t>
  </si>
  <si>
    <t>b) 1–2 years</t>
  </si>
  <si>
    <t>c) 3–5 years</t>
  </si>
  <si>
    <t>d) 6–8 years</t>
  </si>
  <si>
    <t>e) &gt;8 years</t>
  </si>
  <si>
    <t>f) other</t>
  </si>
  <si>
    <t>g) I do not know or wish to answer</t>
  </si>
  <si>
    <t>12. How many hours of training does the DPO have in order to develop and/or maintain their professional qualities and expert knowledge on data protection law and practices annually?</t>
  </si>
  <si>
    <t>a) 1–8 hours a year</t>
  </si>
  <si>
    <t>b) 9–16 hours a year</t>
  </si>
  <si>
    <t>c) 17–24 hours a year</t>
  </si>
  <si>
    <t>d) 25–32 hours a year</t>
  </si>
  <si>
    <t>e) &gt;32 hours a year</t>
  </si>
  <si>
    <t>f) I do not know or wish to answer</t>
  </si>
  <si>
    <t>additional option: 0 hours a year</t>
  </si>
  <si>
    <t>13. How many of the organisations indicated that the organisation’s management has clearly defined and given a written description of the DPOs tasks?</t>
  </si>
  <si>
    <t>14. How many of the organisations indicated that the (written) description of the DPOs tasks been communicated to the personnel of the organisation?</t>
  </si>
  <si>
    <t>15. How many of the organisations indicate that the written description of the tasks corresponds to and cover all the actual tasks of the DPO in the organisation?</t>
  </si>
  <si>
    <t>16. How many times did the respondents  indicate that the following tasks are committed/assigned to the DPO? The organisation could have chosen all relevant options, therefore, please indicate the number of times each topic has been chosen.</t>
  </si>
  <si>
    <t>a) Informing and advising on obligations pursuant to data protection regulation</t>
  </si>
  <si>
    <t>b) Drafting and maintaining of the policies of the organisation in relation to the protection of personal data</t>
  </si>
  <si>
    <t>c) Participating in the planning of new procedures or changes to existing procedures that involve processing of personal data</t>
  </si>
  <si>
    <t>d) Monitoring the processing and the protection of personal data</t>
  </si>
  <si>
    <t>e) Training of the organisation’s staff in relation to data protection</t>
  </si>
  <si>
    <t>f) Providing advice on data protection impact assessments</t>
  </si>
  <si>
    <t>g) Monitoring the performance of data protection impact assessments</t>
  </si>
  <si>
    <t>h) Participating in the handling of personal data breaches</t>
  </si>
  <si>
    <t>i) Reporting to the organisation’s management on the organisation’s status and development needs in regard to data protection</t>
  </si>
  <si>
    <t>j) Monitoring the key changes and current issues affecting the data protection in the organisation’s industry or field and reporting them to the organisation’s management</t>
  </si>
  <si>
    <t>k) Acting as the point of contact for the data protection supervisory authority</t>
  </si>
  <si>
    <t>l) Acting as the point of contact for the data subjects, in particular when they exercise their rights</t>
  </si>
  <si>
    <t>m) I do not know or wish to answer</t>
  </si>
  <si>
    <t>additional option: Informing and advising of the works council on obligations pursuant to data protection regulation</t>
  </si>
  <si>
    <t>17. How many times did the respondents indicate that these following additional tasks are committed/assigned to the DPO?</t>
  </si>
  <si>
    <t>a) Decision-making on the processing of personal data</t>
  </si>
  <si>
    <t>b) Developing the organisation’s data protection processes</t>
  </si>
  <si>
    <t>c) Drafting and/or carrying out data protection impact assessments</t>
  </si>
  <si>
    <t>d) Fulfilling the data subjects’ requests on their data protection rights</t>
  </si>
  <si>
    <t>e) Drafting and/or negotiating contracts (e.g., data processing agreements)</t>
  </si>
  <si>
    <t>f) Responsibility for the lawfulness of the processing of personal data</t>
  </si>
  <si>
    <t>additional option: no additional tasks</t>
  </si>
  <si>
    <t>18. How many of the respondents indicated that the DPO performs the role of the data protection officer full-time?</t>
  </si>
  <si>
    <t>19. How much of their working hours can the DPO, working on a fulltime basis, allocate to performing the data protection officer’s tasks and duties?</t>
  </si>
  <si>
    <t>a) 91–100 %</t>
  </si>
  <si>
    <t>b) 71–90 %</t>
  </si>
  <si>
    <t>c) 51–70 %</t>
  </si>
  <si>
    <t>d) 31–50 %</t>
  </si>
  <si>
    <t>e) 21–30 %</t>
  </si>
  <si>
    <t>f) 11–20 %</t>
  </si>
  <si>
    <t>g) 6–10 %</t>
  </si>
  <si>
    <t>h) Less than 5 %</t>
  </si>
  <si>
    <t>i) The person designated as a data protection officer is a part-time resource</t>
  </si>
  <si>
    <t>our organisations did not answer this including the DPO.</t>
  </si>
  <si>
    <t>a) None (0 FTE)</t>
  </si>
  <si>
    <t>b) 0–0,9 FTE (a part-time resource)</t>
  </si>
  <si>
    <t>c) 1,0–2,0 FTE</t>
  </si>
  <si>
    <t>d) 2,1–4,0 FTE</t>
  </si>
  <si>
    <t>e) 4,1–6,0 FTE</t>
  </si>
  <si>
    <t>f) &gt;6 FTE</t>
  </si>
  <si>
    <t>additional option 1: 6,1-10,0 FTE</t>
  </si>
  <si>
    <t>additional option 2: 10,1-20,0 FTE</t>
  </si>
  <si>
    <t>additional option 3: 20,1-30,0 FTE</t>
  </si>
  <si>
    <t>additional option 4: 30,1-50,0 FTE</t>
  </si>
  <si>
    <t>additional option 5: &gt;50 FTE</t>
  </si>
  <si>
    <t>21. How many respondents have also designated a deputy DPO?</t>
  </si>
  <si>
    <t>22. How many respondents have estimated that their resources are sufficient in order to fulfil the tasks of the DPO?</t>
  </si>
  <si>
    <t>23. How many respondents have stated that the organisation has allocated a budget to the DPO?</t>
  </si>
  <si>
    <t>24. In case the respondent answered that the organisation had allocated a budget to the DPO, how many of the DPOs managed this budget independently? (Percentage in this row have to be understood as percentage of the respondent having a budget, ie out of those having said "yes" to previous question)"</t>
  </si>
  <si>
    <t>25. Which additional tasks/roles does the DPO also have ?</t>
  </si>
  <si>
    <t>a) Management</t>
  </si>
  <si>
    <t>b) IT or information security</t>
  </si>
  <si>
    <t>c) Legal or compliance</t>
  </si>
  <si>
    <t>d) Other expert role</t>
  </si>
  <si>
    <t>e) Any other office worker</t>
  </si>
  <si>
    <t>f) Other</t>
  </si>
  <si>
    <t>additional option: no additional tasks/roles</t>
  </si>
  <si>
    <t>26. How many internal requests (formal or informal) for advice regarding the obligations pursuant to data protection regulation did the respondents state that the DPO would receive in a month on average?</t>
  </si>
  <si>
    <t>a) 0–10 pcs</t>
  </si>
  <si>
    <t>b) 11–20 pcs</t>
  </si>
  <si>
    <t>c) 21–30 pcs</t>
  </si>
  <si>
    <t>d) 31–40 pcs</t>
  </si>
  <si>
    <t>e) &gt;40 pcs</t>
  </si>
  <si>
    <t>additional option 1: 41-50 pcs</t>
  </si>
  <si>
    <t>additional option 2: 51-100 pcs</t>
  </si>
  <si>
    <t>additional option 3: 101-200 pcs</t>
  </si>
  <si>
    <t>additional option 4: &gt;200 pcs</t>
  </si>
  <si>
    <t>27. How often did the respondents state that the DPO is involved and/or consulted in handling and solving issues relating to the processing and protection of personal data in the organisation?</t>
  </si>
  <si>
    <t>a) All the time (100 %)</t>
  </si>
  <si>
    <t>b) 75–99 % of the time</t>
  </si>
  <si>
    <t>c) 50–74 % of the time</t>
  </si>
  <si>
    <t>d) 25–49 % of the time</t>
  </si>
  <si>
    <t>e) 5–24 % of the time</t>
  </si>
  <si>
    <t>f) Less than 5 % of the time</t>
  </si>
  <si>
    <t>28. How often did the respondents state that the DPO is consulted on issues concerning data protection, e.g. personal data breaches, required by the organisation’s internal processes?</t>
  </si>
  <si>
    <t>a) in all processes relevant to processing of personal data</t>
  </si>
  <si>
    <t>b) in some of the processes relevant to processing of personal data</t>
  </si>
  <si>
    <t>c) not consulted</t>
  </si>
  <si>
    <t>d) I do not know or wish to answer</t>
  </si>
  <si>
    <t>29. How often did the respondents state that the DPO has access to and provided with sufficient information on issues relating to data protection and personal data processing operations in the organisation, in order to fulfil their tasks?</t>
  </si>
  <si>
    <t>a) All the time</t>
  </si>
  <si>
    <t>b) Most of the time</t>
  </si>
  <si>
    <t>c) Sometimes</t>
  </si>
  <si>
    <t>d) Rarely</t>
  </si>
  <si>
    <t>e) Never</t>
  </si>
  <si>
    <t>30. How well are the DPOs opinions being followed within the organisation according to the respondents?</t>
  </si>
  <si>
    <t>a) Very well</t>
  </si>
  <si>
    <t>b) Good</t>
  </si>
  <si>
    <t>c) Intermediate</t>
  </si>
  <si>
    <t>d) Poor</t>
  </si>
  <si>
    <t>e) Very poor</t>
  </si>
  <si>
    <t>31. How many respondents state that in case the DPOs advice is not followed by the organisation, the reasons are documented?</t>
  </si>
  <si>
    <t>32. How many of the respondents stated that the organisation gives instructions to the DPO regarding the exercise of their tasks and duties?</t>
  </si>
  <si>
    <t>33. How many of the respondents stated that the DPO has been dismissed or penalised by the organisation for performing their tasks and duties?</t>
  </si>
  <si>
    <t>34. Is the DPO expected to report regularly to the highest management level of the organisation. If so, how frequently (on a yearly basis)?</t>
  </si>
  <si>
    <t>a) 0 times a year, no reporting is expected</t>
  </si>
  <si>
    <t>b) 0 times a year, although reporting is expected</t>
  </si>
  <si>
    <t>c) 1–2 times a year</t>
  </si>
  <si>
    <t>d) 3–4 times a year</t>
  </si>
  <si>
    <t>e) &gt;4 times a year</t>
  </si>
  <si>
    <t>35. In which of the following ways is the data protection officer’s reporting to the organisation’s highest and other management carried out?</t>
  </si>
  <si>
    <t>a) A written report submitted and/or presented to the board</t>
  </si>
  <si>
    <t>b) A written report submitted and/or presented to the management group(s)</t>
  </si>
  <si>
    <t>c) Other</t>
  </si>
  <si>
    <t>additional option: none</t>
  </si>
  <si>
    <t>36. Have the organisations published the contact details of the DPO and communicated them to the supervisory authority?</t>
  </si>
  <si>
    <t>a) Yes, both</t>
  </si>
  <si>
    <t>b) Has published, but has not communicated to the SA</t>
  </si>
  <si>
    <t>c) Has not published, but has communicated to the SA</t>
  </si>
  <si>
    <t>d) Neither</t>
  </si>
  <si>
    <t>e) I do not know or wish to answer</t>
  </si>
  <si>
    <t>37. When the organisations have published the DPOs contact details, which of the following means was used?</t>
  </si>
  <si>
    <t>a) Privacy/other information notice</t>
  </si>
  <si>
    <t>b) Organisation’s public website</t>
  </si>
  <si>
    <t>c) Other public channel(s)</t>
  </si>
  <si>
    <t>d) Organisation’s internal intranet</t>
  </si>
  <si>
    <t>e) Other internal channel(s)</t>
  </si>
  <si>
    <t>38. Do the data subjects have the opportunity to contact the DPO in matters related to the processing of their personal data or the exercise of data subject rights?</t>
  </si>
  <si>
    <t>a) Yes – in the following ways (choose all the applicable options):</t>
  </si>
  <si>
    <t>i) Email</t>
  </si>
  <si>
    <t>ii) Web message (or other equivalent) in an online service</t>
  </si>
  <si>
    <t>iii) Telephone</t>
  </si>
  <si>
    <t>iv) Letter</t>
  </si>
  <si>
    <t>v) Other</t>
  </si>
  <si>
    <t>b) No</t>
  </si>
  <si>
    <t>c) I do not know or wish to answer</t>
  </si>
  <si>
    <t>39. How many contact requests (or such) from data subjects does the data protection officer receive in a month on average?</t>
  </si>
  <si>
    <t>40. How many of the respondents believed the contact details (postal address, a dedicated telephone number, and/or a dedicated e-mail address) of the DPOs should be published by the data protection supervisory authority in order to ease transparency obligations?</t>
  </si>
  <si>
    <t>41. Based on the responses what kind of further guidance would the respondents wish to receive from the data protection supervisory authorities in order to clarify the tasks and role of the data protection officer?</t>
  </si>
  <si>
    <t>a) Q&amp;As / FAQs</t>
  </si>
  <si>
    <t>b) Online tools</t>
  </si>
  <si>
    <t>c) Additional guidelines</t>
  </si>
  <si>
    <t>d) Training materials or documents for data protection officers</t>
  </si>
  <si>
    <t>e) Training materials or documents to distribute internally within the organisations</t>
  </si>
  <si>
    <t>g) No further guidance is deemed necessary</t>
  </si>
  <si>
    <t>additional option: Events to exchange views and information with DPOs</t>
  </si>
  <si>
    <t>additional option: Additional infographics on specific topics: (video surveillance, table of fines)</t>
  </si>
  <si>
    <t>PUBLIC SECTOR ONLY</t>
  </si>
  <si>
    <t>Danish municipalities </t>
  </si>
  <si>
    <t>Banking sector</t>
  </si>
  <si>
    <t>TOTAL</t>
  </si>
  <si>
    <t>3.On which basis has a DPO been designated?</t>
  </si>
  <si>
    <t>Average</t>
  </si>
  <si>
    <t>Min</t>
  </si>
  <si>
    <t>Max</t>
  </si>
  <si>
    <t>Median</t>
  </si>
  <si>
    <t>f) Legislation on the processing and the protection of personal data</t>
  </si>
  <si>
    <t>h) Specific legislation concerning the organisation’s industry or field</t>
  </si>
  <si>
    <t>c) Expert knowledge of data protection requirements stemming from special legislation applicable to the organisation’s industry or field</t>
  </si>
  <si>
    <t>24. In case the respondent answered that the organisation had allocated a budget to the DPO, how many of the DPOs managed this budget independently?</t>
  </si>
  <si>
    <t>We contacted all DPOs in LI whose contact details had been notified to the SA according to Art. 37 (7) GDPR and who had an active mandate at the time of starting the survey. If someone was DPO for more than one organisation, he/she received the questionnaire several times, for each organisation</t>
  </si>
  <si>
    <t>Private sector</t>
  </si>
  <si>
    <t>P1-Q2</t>
  </si>
  <si>
    <t>Ongoing investigation + Fact finding</t>
  </si>
  <si>
    <t>P1-Q1</t>
  </si>
  <si>
    <t>339</t>
  </si>
  <si>
    <t>84,5 % permanent possition</t>
  </si>
  <si>
    <t>all DPOs in LI whose contact details had been notified to the SA  and who had an active mandate at the time of starting the survey</t>
  </si>
  <si>
    <t xml:space="preserve">Less than 1 year = chosen by 2 responders
From 1 year to 2 years = chosen by 1 responder
From 3 years to 5 years = chosen by 4 responders
From 6 years to 8 years = chosen by 2 responders
More than 8 years = chosen by 5 responders </t>
  </si>
  <si>
    <t>Question asked to internal DPOs only</t>
  </si>
  <si>
    <t>This question was only asked to internal DPOs</t>
  </si>
  <si>
    <t>353 (88.03%) non-fixed term 
43 (10.72%)fixed term.
for a fixed-term : term varied between 90 days and 5 years, with an average of 1 year and 8 months</t>
  </si>
  <si>
    <t xml:space="preserve"> Less than &lt; 2 years: 65%
* Less than 4 years: 94%
* Additional information:
Permanent/a non-fixed term: 497
Temporary or a fixed-term: 99
I do not know or wish to answer: 29 </t>
  </si>
  <si>
    <t>Both</t>
  </si>
  <si>
    <t>PUBLIC SECTOR + ONG</t>
  </si>
  <si>
    <t>Financial sector</t>
  </si>
  <si>
    <t>additional option: Did not publish</t>
  </si>
  <si>
    <t>4. On which basis no DPO has been designated (percentage on all respondants)?</t>
  </si>
  <si>
    <t>Audits :</t>
  </si>
  <si>
    <t>Public sector answers (A4 +B3) :</t>
  </si>
  <si>
    <t>additional option: based on needs</t>
  </si>
  <si>
    <r>
      <t xml:space="preserve">20. How many full-time equivalents (FTE) does the DPO have at their disposal for fulfilling the tasks of data protection officer (e.g., a data protection team, partner(s) or other similar arrangement of a permanent nature) -- including themselves?
</t>
    </r>
    <r>
      <rPr>
        <b/>
        <sz val="11"/>
        <color rgb="FFFF0000"/>
        <rFont val="Calibri"/>
        <family val="2"/>
        <scheme val="minor"/>
      </rPr>
      <t>It seems that this question has not been understood/translated in the same way depending on the country.</t>
    </r>
  </si>
  <si>
    <r>
      <t>20. How many full-time equivalents (FTE) does the DPO have at their disposal for fulfilling the tasks of data protection officer (e.g., a data protection team, partner(s) or other similar arrangement of a permanent nature) -- including themselves?</t>
    </r>
    <r>
      <rPr>
        <b/>
        <sz val="11"/>
        <color rgb="FFFF0000"/>
        <rFont val="Calibri"/>
        <family val="2"/>
        <scheme val="minor"/>
      </rPr>
      <t xml:space="preserve">
It seems that this question has not been understood/translated in the same way depending on the country.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</si>
</sst>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2">
    <font>
      <sz val="11"/>
      <color theme="1"/>
      <name val="Calibri"/>
      <family val="2"/>
      <scheme val="minor"/>
    </font>
    <font>
      <sz val="11"/>
      <color theme="1"/>
      <name val="Calibri"/>
      <family val="2"/>
      <scheme val="minor"/>
    </font>
    <font>
      <sz val="11"/>
      <color theme="4" tint="-0.249977111117893"/>
      <name val="Calibri"/>
      <family val="2"/>
      <scheme val="minor"/>
    </font>
    <font>
      <sz val="11"/>
      <color rgb="FFC00000"/>
      <name val="Calibri"/>
      <family val="2"/>
      <scheme val="minor"/>
    </font>
    <font>
      <b/>
      <sz val="11"/>
      <color theme="0"/>
      <name val="Calibri"/>
      <family val="2"/>
      <scheme val="minor"/>
    </font>
    <font>
      <sz val="11"/>
      <color theme="0"/>
      <name val="Calibri"/>
      <family val="2"/>
      <scheme val="minor"/>
    </font>
    <font>
      <b/>
      <u/>
      <sz val="16"/>
      <color theme="0"/>
      <name val="Calibri"/>
      <family val="2"/>
      <scheme val="minor"/>
    </font>
    <font>
      <sz val="16"/>
      <color theme="1"/>
      <name val="Calibri"/>
      <family val="2"/>
      <scheme val="minor"/>
    </font>
    <font>
      <sz val="18"/>
      <color theme="1"/>
      <name val="Calibri"/>
      <family val="2"/>
      <scheme val="minor"/>
    </font>
    <font>
      <i/>
      <sz val="9"/>
      <color theme="0"/>
      <name val="Calibri"/>
      <family val="2"/>
      <scheme val="minor"/>
    </font>
    <font>
      <sz val="10"/>
      <color theme="1"/>
      <name val="Calibri"/>
      <family val="2"/>
      <scheme val="minor"/>
    </font>
    <font>
      <sz val="11"/>
      <name val="Calibri"/>
      <family val="2"/>
      <scheme val="minor"/>
    </font>
    <font>
      <sz val="11"/>
      <color rgb="FFFF0000"/>
      <name val="Calibri"/>
      <family val="2"/>
      <scheme val="minor"/>
    </font>
    <font>
      <sz val="10"/>
      <name val="Calibri"/>
      <family val="2"/>
      <scheme val="minor"/>
    </font>
    <font>
      <b/>
      <sz val="11"/>
      <color rgb="FFFA7D00"/>
      <name val="Calibri"/>
      <family val="2"/>
      <scheme val="minor"/>
    </font>
    <font>
      <sz val="11"/>
      <color rgb="FF9C0006"/>
      <name val="Calibri"/>
      <family val="2"/>
      <scheme val="minor"/>
    </font>
    <font>
      <b/>
      <sz val="11"/>
      <color theme="1"/>
      <name val="Calibri"/>
      <family val="2"/>
      <scheme val="minor"/>
    </font>
    <font>
      <b/>
      <i/>
      <sz val="11"/>
      <name val="Calibri"/>
      <family val="2"/>
      <scheme val="minor"/>
    </font>
    <font>
      <b/>
      <sz val="11"/>
      <name val="Calibri"/>
      <family val="2"/>
      <scheme val="minor"/>
    </font>
    <font>
      <b/>
      <sz val="22"/>
      <color theme="1"/>
      <name val="Calibri"/>
      <family val="2"/>
      <scheme val="minor"/>
    </font>
    <font>
      <sz val="11"/>
      <color theme="4" tint="-0.499984740745262"/>
      <name val="Calibri"/>
      <family val="2"/>
      <scheme val="minor"/>
    </font>
    <font>
      <b/>
      <sz val="11"/>
      <color theme="4" tint="-0.499984740745262"/>
      <name val="Calibri"/>
      <family val="2"/>
      <scheme val="minor"/>
    </font>
    <font>
      <i/>
      <sz val="9"/>
      <color theme="4" tint="-0.499984740745262"/>
      <name val="Calibri"/>
      <family val="2"/>
      <scheme val="minor"/>
    </font>
    <font>
      <sz val="11"/>
      <color rgb="FF002060"/>
      <name val="Calibri"/>
      <family val="2"/>
      <scheme val="minor"/>
    </font>
    <font>
      <b/>
      <sz val="11"/>
      <color rgb="FF0070C0"/>
      <name val="Calibri"/>
      <family val="2"/>
      <scheme val="minor"/>
    </font>
    <font>
      <sz val="11"/>
      <color rgb="FF0070C0"/>
      <name val="Calibri"/>
      <family val="2"/>
      <scheme val="minor"/>
    </font>
    <font>
      <b/>
      <i/>
      <sz val="9"/>
      <color rgb="FF0070C0"/>
      <name val="Calibri"/>
      <family val="2"/>
      <scheme val="minor"/>
    </font>
    <font>
      <sz val="11"/>
      <color theme="4"/>
      <name val="Calibri"/>
      <family val="2"/>
      <scheme val="minor"/>
    </font>
    <font>
      <sz val="11"/>
      <color theme="1"/>
      <name val="Calibri"/>
      <scheme val="minor"/>
    </font>
    <font>
      <sz val="11"/>
      <name val="Calibri"/>
      <scheme val="minor"/>
    </font>
    <font>
      <b/>
      <sz val="11"/>
      <name val="Calibri"/>
      <scheme val="minor"/>
    </font>
    <font>
      <b/>
      <sz val="11"/>
      <color rgb="FFFF000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7"/>
        <bgColor indexed="64"/>
      </patternFill>
    </fill>
    <fill>
      <patternFill patternType="solid">
        <fgColor rgb="FFF2F2F2"/>
      </patternFill>
    </fill>
    <fill>
      <patternFill patternType="solid">
        <fgColor rgb="FFFFC7CE"/>
      </patternFill>
    </fill>
    <fill>
      <patternFill patternType="solid">
        <fgColor theme="4" tint="0.59999389629810485"/>
        <bgColor indexed="64"/>
      </patternFill>
    </fill>
  </fills>
  <borders count="17">
    <border>
      <left/>
      <right/>
      <top/>
      <bottom/>
      <diagonal/>
    </border>
    <border>
      <left style="thin">
        <color auto="1"/>
      </left>
      <right style="thin">
        <color auto="1"/>
      </right>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diagonal/>
    </border>
    <border>
      <left style="thin">
        <color auto="1"/>
      </left>
      <right style="thin">
        <color auto="1"/>
      </right>
      <top style="thin">
        <color auto="1"/>
      </top>
      <bottom style="hair">
        <color auto="1"/>
      </bottom>
      <diagonal/>
    </border>
    <border>
      <left style="thin">
        <color auto="1"/>
      </left>
      <right/>
      <top style="hair">
        <color auto="1"/>
      </top>
      <bottom style="hair">
        <color auto="1"/>
      </bottom>
      <diagonal/>
    </border>
    <border>
      <left style="medium">
        <color indexed="64"/>
      </left>
      <right style="thin">
        <color auto="1"/>
      </right>
      <top style="medium">
        <color indexed="64"/>
      </top>
      <bottom style="medium">
        <color indexed="64"/>
      </bottom>
      <diagonal/>
    </border>
    <border>
      <left/>
      <right/>
      <top style="medium">
        <color indexed="64"/>
      </top>
      <bottom style="medium">
        <color indexed="64"/>
      </bottom>
      <diagonal/>
    </border>
    <border>
      <left style="thin">
        <color auto="1"/>
      </left>
      <right/>
      <top style="thin">
        <color auto="1"/>
      </top>
      <bottom/>
      <diagonal/>
    </border>
    <border>
      <left style="thin">
        <color auto="1"/>
      </left>
      <right/>
      <top style="thin">
        <color auto="1"/>
      </top>
      <bottom style="hair">
        <color auto="1"/>
      </bottom>
      <diagonal/>
    </border>
    <border>
      <left style="hair">
        <color theme="2" tint="-0.249977111117893"/>
      </left>
      <right style="hair">
        <color theme="2" tint="-0.249977111117893"/>
      </right>
      <top style="hair">
        <color theme="2" tint="-0.249977111117893"/>
      </top>
      <bottom style="hair">
        <color theme="2" tint="-0.249977111117893"/>
      </bottom>
      <diagonal/>
    </border>
    <border>
      <left style="thin">
        <color rgb="FF7F7F7F"/>
      </left>
      <right style="thin">
        <color rgb="FF7F7F7F"/>
      </right>
      <top style="thin">
        <color rgb="FF7F7F7F"/>
      </top>
      <bottom style="thin">
        <color rgb="FF7F7F7F"/>
      </bottom>
      <diagonal/>
    </border>
    <border>
      <left style="hair">
        <color theme="2" tint="-0.249977111117893"/>
      </left>
      <right/>
      <top style="hair">
        <color theme="2" tint="-0.249977111117893"/>
      </top>
      <bottom style="hair">
        <color theme="2" tint="-0.249977111117893"/>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hair">
        <color theme="2" tint="-0.249977111117893"/>
      </left>
      <right style="hair">
        <color theme="2" tint="-0.249977111117893"/>
      </right>
      <top style="hair">
        <color theme="2" tint="-0.249977111117893"/>
      </top>
      <bottom/>
      <diagonal/>
    </border>
  </borders>
  <cellStyleXfs count="4">
    <xf numFmtId="0" fontId="0" fillId="0" borderId="0"/>
    <xf numFmtId="0" fontId="12" fillId="0" borderId="0" applyNumberFormat="0" applyFill="0" applyBorder="0" applyAlignment="0" applyProtection="0"/>
    <xf numFmtId="0" fontId="14" fillId="6" borderId="11" applyNumberFormat="0" applyAlignment="0" applyProtection="0"/>
    <xf numFmtId="0" fontId="15" fillId="7" borderId="0" applyNumberFormat="0" applyBorder="0" applyAlignment="0" applyProtection="0"/>
  </cellStyleXfs>
  <cellXfs count="121">
    <xf numFmtId="0" fontId="0" fillId="0" borderId="0" xfId="0"/>
    <xf numFmtId="0" fontId="2" fillId="0" borderId="5" xfId="0" applyFont="1" applyBorder="1" applyAlignment="1">
      <alignment horizontal="left" vertical="center" wrapText="1"/>
    </xf>
    <xf numFmtId="0" fontId="4" fillId="2" borderId="1" xfId="0" applyFont="1" applyFill="1" applyBorder="1" applyAlignment="1">
      <alignment horizontal="left" vertical="center" wrapText="1"/>
    </xf>
    <xf numFmtId="0" fontId="5"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4" xfId="0" applyFont="1" applyFill="1" applyBorder="1" applyAlignment="1">
      <alignment horizontal="left" vertical="center" wrapText="1"/>
    </xf>
    <xf numFmtId="0" fontId="9" fillId="2" borderId="2" xfId="0" applyFont="1" applyFill="1" applyBorder="1" applyAlignment="1">
      <alignment horizontal="left" vertical="center" wrapText="1"/>
    </xf>
    <xf numFmtId="49" fontId="4" fillId="5" borderId="4" xfId="0" applyNumberFormat="1" applyFont="1" applyFill="1" applyBorder="1" applyAlignment="1">
      <alignment horizontal="left" vertical="center" wrapText="1"/>
    </xf>
    <xf numFmtId="49" fontId="0" fillId="0" borderId="0" xfId="0" applyNumberFormat="1"/>
    <xf numFmtId="49" fontId="6" fillId="2" borderId="6" xfId="0" applyNumberFormat="1" applyFont="1" applyFill="1" applyBorder="1" applyAlignment="1">
      <alignment horizontal="left" vertical="center" wrapText="1"/>
    </xf>
    <xf numFmtId="49" fontId="9" fillId="2" borderId="2" xfId="0" applyNumberFormat="1" applyFont="1" applyFill="1" applyBorder="1" applyAlignment="1">
      <alignment horizontal="left" vertical="center" wrapText="1"/>
    </xf>
    <xf numFmtId="49" fontId="4" fillId="2" borderId="4" xfId="0" applyNumberFormat="1" applyFont="1" applyFill="1" applyBorder="1" applyAlignment="1">
      <alignment horizontal="left" vertical="center" wrapText="1"/>
    </xf>
    <xf numFmtId="0" fontId="8" fillId="0" borderId="8" xfId="0" applyFont="1" applyBorder="1" applyAlignment="1">
      <alignment horizontal="center" wrapText="1"/>
    </xf>
    <xf numFmtId="49" fontId="10" fillId="0" borderId="5" xfId="0" applyNumberFormat="1" applyFont="1" applyBorder="1" applyAlignment="1">
      <alignment horizontal="left" vertical="center" wrapText="1"/>
    </xf>
    <xf numFmtId="0" fontId="0" fillId="0" borderId="5" xfId="0" applyBorder="1" applyAlignment="1">
      <alignment horizontal="left" vertical="center" wrapText="1"/>
    </xf>
    <xf numFmtId="49" fontId="0" fillId="0" borderId="9" xfId="0" applyNumberFormat="1" applyBorder="1" applyAlignment="1">
      <alignment horizontal="left" vertical="center" wrapText="1"/>
    </xf>
    <xf numFmtId="0" fontId="0" fillId="0" borderId="9" xfId="0" applyBorder="1" applyAlignment="1">
      <alignment horizontal="left" vertical="center" wrapText="1"/>
    </xf>
    <xf numFmtId="0" fontId="3" fillId="0" borderId="5" xfId="0" applyFont="1" applyBorder="1" applyAlignment="1">
      <alignment horizontal="left" vertical="center" wrapText="1"/>
    </xf>
    <xf numFmtId="0" fontId="8" fillId="0" borderId="10" xfId="0" applyFont="1" applyBorder="1" applyAlignment="1">
      <alignment horizontal="center" wrapText="1"/>
    </xf>
    <xf numFmtId="0" fontId="7" fillId="0" borderId="10" xfId="0" applyFont="1" applyBorder="1" applyAlignment="1">
      <alignment horizontal="center" wrapText="1"/>
    </xf>
    <xf numFmtId="0" fontId="8" fillId="0" borderId="10" xfId="0" applyFont="1" applyBorder="1" applyAlignment="1">
      <alignment horizontal="center"/>
    </xf>
    <xf numFmtId="49" fontId="0" fillId="0" borderId="10" xfId="0" applyNumberFormat="1" applyBorder="1"/>
    <xf numFmtId="49" fontId="0" fillId="0" borderId="10" xfId="0" applyNumberFormat="1" applyBorder="1" applyAlignment="1">
      <alignment horizontal="left" vertical="center" wrapText="1"/>
    </xf>
    <xf numFmtId="10" fontId="0" fillId="0" borderId="10" xfId="0" applyNumberFormat="1" applyBorder="1" applyAlignment="1">
      <alignment horizontal="left" vertical="center" wrapText="1"/>
    </xf>
    <xf numFmtId="0" fontId="0" fillId="0" borderId="10" xfId="0" applyBorder="1" applyAlignment="1">
      <alignment horizontal="left" vertical="center" wrapText="1"/>
    </xf>
    <xf numFmtId="1" fontId="0" fillId="0" borderId="10" xfId="0" applyNumberFormat="1" applyBorder="1" applyAlignment="1">
      <alignment horizontal="left" vertical="center" wrapText="1"/>
    </xf>
    <xf numFmtId="9" fontId="11" fillId="4" borderId="10" xfId="0" applyNumberFormat="1" applyFont="1" applyFill="1" applyBorder="1" applyAlignment="1">
      <alignment horizontal="left" vertical="center" wrapText="1"/>
    </xf>
    <xf numFmtId="49" fontId="13" fillId="0" borderId="10" xfId="0" applyNumberFormat="1" applyFont="1" applyBorder="1" applyAlignment="1">
      <alignment horizontal="left" vertical="center" wrapText="1"/>
    </xf>
    <xf numFmtId="10" fontId="13" fillId="0" borderId="10" xfId="0" applyNumberFormat="1" applyFont="1" applyBorder="1" applyAlignment="1">
      <alignment horizontal="left" vertical="center" wrapText="1"/>
    </xf>
    <xf numFmtId="9" fontId="13" fillId="0" borderId="10" xfId="0" applyNumberFormat="1" applyFont="1" applyBorder="1" applyAlignment="1">
      <alignment horizontal="left" vertical="center" wrapText="1"/>
    </xf>
    <xf numFmtId="0" fontId="11" fillId="0" borderId="10" xfId="0" applyFont="1" applyBorder="1" applyAlignment="1">
      <alignment horizontal="left" vertical="center" wrapText="1"/>
    </xf>
    <xf numFmtId="10" fontId="11" fillId="0" borderId="10" xfId="0" applyNumberFormat="1" applyFont="1" applyBorder="1" applyAlignment="1">
      <alignment horizontal="left" vertical="center" wrapText="1"/>
    </xf>
    <xf numFmtId="1" fontId="11" fillId="0" borderId="10" xfId="0" applyNumberFormat="1" applyFont="1" applyBorder="1" applyAlignment="1">
      <alignment horizontal="left" vertical="center" wrapText="1"/>
    </xf>
    <xf numFmtId="3" fontId="11" fillId="0" borderId="10" xfId="0" applyNumberFormat="1" applyFont="1" applyBorder="1" applyAlignment="1">
      <alignment horizontal="left" vertical="center" wrapText="1"/>
    </xf>
    <xf numFmtId="0" fontId="11" fillId="4" borderId="10" xfId="0" applyFont="1" applyFill="1" applyBorder="1" applyAlignment="1">
      <alignment horizontal="left" vertical="center" wrapText="1"/>
    </xf>
    <xf numFmtId="10" fontId="11" fillId="4" borderId="10" xfId="0" applyNumberFormat="1" applyFont="1" applyFill="1" applyBorder="1" applyAlignment="1">
      <alignment horizontal="left" vertical="center" wrapText="1"/>
    </xf>
    <xf numFmtId="49" fontId="11" fillId="0" borderId="10" xfId="0" applyNumberFormat="1" applyFont="1" applyBorder="1" applyAlignment="1">
      <alignment horizontal="left" vertical="center" wrapText="1"/>
    </xf>
    <xf numFmtId="49" fontId="11" fillId="0" borderId="10" xfId="0" applyNumberFormat="1" applyFont="1" applyBorder="1" applyAlignment="1">
      <alignment wrapText="1"/>
    </xf>
    <xf numFmtId="10" fontId="11" fillId="0" borderId="10" xfId="0" applyNumberFormat="1" applyFont="1" applyBorder="1" applyAlignment="1">
      <alignment horizontal="center" vertical="center" wrapText="1"/>
    </xf>
    <xf numFmtId="10" fontId="11" fillId="0" borderId="10" xfId="0" applyNumberFormat="1" applyFont="1" applyBorder="1" applyAlignment="1">
      <alignment wrapText="1"/>
    </xf>
    <xf numFmtId="0" fontId="0" fillId="0" borderId="0" xfId="0" applyAlignment="1">
      <alignment wrapText="1"/>
    </xf>
    <xf numFmtId="1" fontId="0" fillId="0" borderId="0" xfId="0" applyNumberFormat="1"/>
    <xf numFmtId="0" fontId="9" fillId="0" borderId="2" xfId="0" applyFont="1" applyBorder="1" applyAlignment="1">
      <alignment horizontal="left" vertical="center" wrapText="1"/>
    </xf>
    <xf numFmtId="49" fontId="11" fillId="0" borderId="10" xfId="1" applyNumberFormat="1" applyFont="1" applyBorder="1" applyAlignment="1">
      <alignment horizontal="left" vertical="center" wrapText="1"/>
    </xf>
    <xf numFmtId="49" fontId="0" fillId="0" borderId="10" xfId="0" applyNumberFormat="1" applyBorder="1" applyAlignment="1">
      <alignment wrapText="1"/>
    </xf>
    <xf numFmtId="10" fontId="1" fillId="0" borderId="10" xfId="0" applyNumberFormat="1" applyFont="1" applyBorder="1" applyAlignment="1">
      <alignment horizontal="left" vertical="center" wrapText="1"/>
    </xf>
    <xf numFmtId="0" fontId="1" fillId="0" borderId="10" xfId="0" applyFont="1" applyBorder="1" applyAlignment="1">
      <alignment horizontal="left" vertical="center" wrapText="1"/>
    </xf>
    <xf numFmtId="0" fontId="11" fillId="0" borderId="10" xfId="0" applyFont="1" applyFill="1" applyBorder="1" applyAlignment="1">
      <alignment horizontal="left" vertical="center" wrapText="1"/>
    </xf>
    <xf numFmtId="10" fontId="11" fillId="0" borderId="10" xfId="0" applyNumberFormat="1" applyFont="1" applyFill="1" applyBorder="1" applyAlignment="1">
      <alignment horizontal="left" vertical="center" wrapText="1"/>
    </xf>
    <xf numFmtId="10" fontId="21" fillId="3" borderId="10" xfId="0" applyNumberFormat="1" applyFont="1" applyFill="1" applyBorder="1" applyAlignment="1">
      <alignment horizontal="left" vertical="center" wrapText="1"/>
    </xf>
    <xf numFmtId="0" fontId="20" fillId="3" borderId="0" xfId="0" applyFont="1" applyFill="1"/>
    <xf numFmtId="0" fontId="22" fillId="3" borderId="1" xfId="0" applyFont="1" applyFill="1" applyBorder="1" applyAlignment="1">
      <alignment horizontal="left" vertical="center" wrapText="1"/>
    </xf>
    <xf numFmtId="49" fontId="0" fillId="0" borderId="7" xfId="0" applyNumberFormat="1" applyBorder="1" applyAlignment="1">
      <alignment wrapText="1"/>
    </xf>
    <xf numFmtId="0" fontId="11" fillId="0" borderId="5" xfId="0" applyFont="1" applyBorder="1" applyAlignment="1">
      <alignment horizontal="left" vertical="center" wrapText="1"/>
    </xf>
    <xf numFmtId="1" fontId="21" fillId="3" borderId="10" xfId="0" applyNumberFormat="1" applyFont="1" applyFill="1" applyBorder="1" applyAlignment="1">
      <alignment horizontal="left" vertical="center" wrapText="1"/>
    </xf>
    <xf numFmtId="0" fontId="0" fillId="0" borderId="0" xfId="0" applyFill="1"/>
    <xf numFmtId="10" fontId="0" fillId="0" borderId="0" xfId="0" applyNumberFormat="1" applyFill="1"/>
    <xf numFmtId="0" fontId="11" fillId="0" borderId="10" xfId="3" applyFont="1" applyFill="1" applyBorder="1" applyAlignment="1">
      <alignment horizontal="left" vertical="center" wrapText="1"/>
    </xf>
    <xf numFmtId="0" fontId="20" fillId="0" borderId="0" xfId="0" applyFont="1" applyFill="1"/>
    <xf numFmtId="0" fontId="16" fillId="0" borderId="0" xfId="0" applyFont="1" applyFill="1" applyAlignment="1">
      <alignment horizontal="center"/>
    </xf>
    <xf numFmtId="0" fontId="21" fillId="0" borderId="0" xfId="0" applyFont="1" applyFill="1" applyAlignment="1">
      <alignment horizontal="center"/>
    </xf>
    <xf numFmtId="10" fontId="24" fillId="0" borderId="0" xfId="0" applyNumberFormat="1" applyFont="1" applyFill="1"/>
    <xf numFmtId="0" fontId="26" fillId="0" borderId="2" xfId="0" applyFont="1" applyFill="1" applyBorder="1" applyAlignment="1">
      <alignment horizontal="left" vertical="center" wrapText="1"/>
    </xf>
    <xf numFmtId="10" fontId="24" fillId="0" borderId="10" xfId="0" applyNumberFormat="1" applyFont="1" applyFill="1" applyBorder="1" applyAlignment="1">
      <alignment horizontal="left" vertical="center" wrapText="1"/>
    </xf>
    <xf numFmtId="0" fontId="24" fillId="0" borderId="10" xfId="0" applyFont="1" applyFill="1" applyBorder="1" applyAlignment="1">
      <alignment horizontal="left" vertical="center" wrapText="1"/>
    </xf>
    <xf numFmtId="10" fontId="24" fillId="0" borderId="12" xfId="0" applyNumberFormat="1" applyFont="1" applyFill="1" applyBorder="1" applyAlignment="1">
      <alignment horizontal="left" vertical="center" wrapText="1"/>
    </xf>
    <xf numFmtId="10" fontId="25" fillId="0" borderId="16" xfId="0" applyNumberFormat="1" applyFont="1" applyFill="1" applyBorder="1" applyAlignment="1">
      <alignment horizontal="left" vertical="center" wrapText="1"/>
    </xf>
    <xf numFmtId="0" fontId="16" fillId="0" borderId="0" xfId="0" applyFont="1" applyAlignment="1">
      <alignment wrapText="1"/>
    </xf>
    <xf numFmtId="0" fontId="16" fillId="0" borderId="0" xfId="0" applyFont="1"/>
    <xf numFmtId="49" fontId="16" fillId="0" borderId="0" xfId="0" applyNumberFormat="1" applyFont="1" applyFill="1" applyBorder="1" applyAlignment="1">
      <alignment horizontal="right"/>
    </xf>
    <xf numFmtId="0" fontId="0" fillId="0" borderId="0" xfId="0" applyFill="1" applyBorder="1"/>
    <xf numFmtId="1" fontId="14" fillId="0" borderId="0" xfId="2" applyNumberFormat="1" applyFill="1" applyBorder="1"/>
    <xf numFmtId="0" fontId="0" fillId="0" borderId="0" xfId="0" applyFill="1" applyBorder="1" applyAlignment="1">
      <alignment vertical="center"/>
    </xf>
    <xf numFmtId="1" fontId="0" fillId="0" borderId="0" xfId="0" applyNumberFormat="1" applyFill="1" applyBorder="1"/>
    <xf numFmtId="10" fontId="0" fillId="0" borderId="0" xfId="0" applyNumberFormat="1" applyFill="1" applyBorder="1"/>
    <xf numFmtId="0" fontId="14" fillId="0" borderId="0" xfId="2" applyFill="1" applyBorder="1"/>
    <xf numFmtId="164" fontId="0" fillId="0" borderId="0" xfId="0" applyNumberFormat="1" applyFill="1"/>
    <xf numFmtId="164" fontId="16" fillId="0" borderId="0" xfId="0" applyNumberFormat="1" applyFont="1" applyFill="1" applyAlignment="1">
      <alignment horizontal="center"/>
    </xf>
    <xf numFmtId="164" fontId="6" fillId="2" borderId="6" xfId="0" applyNumberFormat="1" applyFont="1" applyFill="1" applyBorder="1" applyAlignment="1">
      <alignment horizontal="left" vertical="center" wrapText="1"/>
    </xf>
    <xf numFmtId="164" fontId="9" fillId="2" borderId="2" xfId="0" applyNumberFormat="1" applyFont="1" applyFill="1" applyBorder="1" applyAlignment="1">
      <alignment horizontal="left" vertical="center" wrapText="1"/>
    </xf>
    <xf numFmtId="164" fontId="4" fillId="2" borderId="1" xfId="0" applyNumberFormat="1" applyFont="1" applyFill="1" applyBorder="1" applyAlignment="1">
      <alignment horizontal="left" vertical="center" wrapText="1"/>
    </xf>
    <xf numFmtId="164" fontId="4" fillId="2" borderId="3" xfId="0" applyNumberFormat="1" applyFont="1" applyFill="1" applyBorder="1" applyAlignment="1">
      <alignment horizontal="left" vertical="center" wrapText="1"/>
    </xf>
    <xf numFmtId="164" fontId="4" fillId="2" borderId="4" xfId="0" applyNumberFormat="1" applyFont="1" applyFill="1" applyBorder="1" applyAlignment="1">
      <alignment horizontal="left" vertical="center" wrapText="1"/>
    </xf>
    <xf numFmtId="164" fontId="22" fillId="8" borderId="1" xfId="0" applyNumberFormat="1" applyFont="1" applyFill="1" applyBorder="1" applyAlignment="1">
      <alignment horizontal="left" vertical="center" wrapText="1"/>
    </xf>
    <xf numFmtId="164" fontId="4" fillId="5" borderId="4" xfId="0" applyNumberFormat="1" applyFont="1" applyFill="1" applyBorder="1" applyAlignment="1">
      <alignment horizontal="left" vertical="center" wrapText="1"/>
    </xf>
    <xf numFmtId="164" fontId="5" fillId="2" borderId="2" xfId="0" applyNumberFormat="1" applyFont="1" applyFill="1" applyBorder="1" applyAlignment="1">
      <alignment horizontal="left" vertical="center" wrapText="1"/>
    </xf>
    <xf numFmtId="0" fontId="8" fillId="0" borderId="10" xfId="0" applyFont="1" applyFill="1" applyBorder="1" applyAlignment="1">
      <alignment horizontal="center" wrapText="1"/>
    </xf>
    <xf numFmtId="164" fontId="23" fillId="0" borderId="10" xfId="0" applyNumberFormat="1" applyFont="1" applyFill="1" applyBorder="1" applyAlignment="1">
      <alignment horizontal="center" vertical="center" wrapText="1"/>
    </xf>
    <xf numFmtId="164" fontId="23" fillId="0" borderId="10" xfId="0" applyNumberFormat="1" applyFont="1" applyFill="1" applyBorder="1"/>
    <xf numFmtId="164" fontId="23" fillId="0" borderId="10" xfId="0" applyNumberFormat="1" applyFont="1" applyFill="1" applyBorder="1" applyAlignment="1">
      <alignment horizontal="left" vertical="center" wrapText="1"/>
    </xf>
    <xf numFmtId="164" fontId="23" fillId="0" borderId="10" xfId="0" applyNumberFormat="1" applyFont="1" applyFill="1" applyBorder="1" applyAlignment="1">
      <alignment wrapText="1"/>
    </xf>
    <xf numFmtId="164" fontId="23" fillId="0" borderId="0" xfId="0" applyNumberFormat="1" applyFont="1" applyFill="1" applyAlignment="1">
      <alignment wrapText="1"/>
    </xf>
    <xf numFmtId="164" fontId="11" fillId="0" borderId="10" xfId="0" applyNumberFormat="1" applyFont="1" applyFill="1" applyBorder="1" applyAlignment="1">
      <alignment horizontal="left" vertical="center" wrapText="1"/>
    </xf>
    <xf numFmtId="164" fontId="11" fillId="0" borderId="12" xfId="0" applyNumberFormat="1" applyFont="1" applyFill="1" applyBorder="1" applyAlignment="1">
      <alignment horizontal="left" vertical="center" wrapText="1"/>
    </xf>
    <xf numFmtId="1" fontId="11" fillId="0" borderId="10" xfId="0" applyNumberFormat="1" applyFont="1" applyFill="1" applyBorder="1" applyAlignment="1">
      <alignment horizontal="left" vertical="center" wrapText="1"/>
    </xf>
    <xf numFmtId="1" fontId="11" fillId="0" borderId="12" xfId="0" applyNumberFormat="1" applyFont="1" applyFill="1" applyBorder="1" applyAlignment="1">
      <alignment horizontal="left" vertical="center" wrapText="1"/>
    </xf>
    <xf numFmtId="164" fontId="21" fillId="0" borderId="10" xfId="0" applyNumberFormat="1" applyFont="1" applyFill="1" applyBorder="1" applyAlignment="1">
      <alignment horizontal="left" vertical="center" wrapText="1"/>
    </xf>
    <xf numFmtId="164" fontId="21" fillId="0" borderId="12" xfId="0" applyNumberFormat="1" applyFont="1" applyFill="1" applyBorder="1" applyAlignment="1">
      <alignment horizontal="left" vertical="center" wrapText="1"/>
    </xf>
    <xf numFmtId="164" fontId="0" fillId="0" borderId="10" xfId="0" applyNumberFormat="1" applyFill="1" applyBorder="1" applyAlignment="1">
      <alignment horizontal="left" vertical="center" wrapText="1"/>
    </xf>
    <xf numFmtId="164" fontId="0" fillId="0" borderId="12" xfId="0" applyNumberFormat="1" applyFill="1" applyBorder="1" applyAlignment="1">
      <alignment horizontal="left" vertical="center" wrapText="1"/>
    </xf>
    <xf numFmtId="164" fontId="17" fillId="0" borderId="10" xfId="0" applyNumberFormat="1" applyFont="1" applyFill="1" applyBorder="1" applyAlignment="1">
      <alignment horizontal="left" vertical="center" wrapText="1"/>
    </xf>
    <xf numFmtId="164" fontId="18" fillId="0" borderId="10" xfId="0" applyNumberFormat="1" applyFont="1" applyFill="1" applyBorder="1" applyAlignment="1">
      <alignment horizontal="left" vertical="center" wrapText="1"/>
    </xf>
    <xf numFmtId="0" fontId="19" fillId="0" borderId="0" xfId="0" applyFont="1" applyFill="1" applyBorder="1" applyAlignment="1"/>
    <xf numFmtId="0" fontId="14" fillId="0" borderId="0" xfId="2" applyFill="1" applyBorder="1" applyAlignment="1">
      <alignment vertical="center"/>
    </xf>
    <xf numFmtId="0" fontId="0" fillId="0" borderId="13" xfId="0" applyFill="1" applyBorder="1"/>
    <xf numFmtId="49" fontId="0" fillId="0" borderId="14" xfId="0" applyNumberFormat="1" applyFill="1" applyBorder="1"/>
    <xf numFmtId="0" fontId="0" fillId="0" borderId="14" xfId="0" applyFill="1" applyBorder="1"/>
    <xf numFmtId="164" fontId="21" fillId="0" borderId="0" xfId="0" applyNumberFormat="1" applyFont="1" applyFill="1"/>
    <xf numFmtId="164" fontId="0" fillId="0" borderId="14" xfId="0" applyNumberFormat="1" applyFill="1" applyBorder="1"/>
    <xf numFmtId="0" fontId="27" fillId="3" borderId="10" xfId="0" applyFont="1" applyFill="1" applyBorder="1" applyAlignment="1">
      <alignment horizontal="left" vertical="center" wrapText="1"/>
    </xf>
    <xf numFmtId="164" fontId="29" fillId="0" borderId="10" xfId="0" applyNumberFormat="1" applyFont="1" applyFill="1" applyBorder="1" applyAlignment="1">
      <alignment horizontal="left" vertical="center" wrapText="1"/>
    </xf>
    <xf numFmtId="164" fontId="28" fillId="0" borderId="10" xfId="0" applyNumberFormat="1" applyFont="1" applyFill="1" applyBorder="1" applyAlignment="1">
      <alignment horizontal="left" vertical="center" wrapText="1"/>
    </xf>
    <xf numFmtId="164" fontId="29" fillId="0" borderId="12" xfId="0" applyNumberFormat="1" applyFont="1" applyFill="1" applyBorder="1" applyAlignment="1">
      <alignment horizontal="left" vertical="center" wrapText="1"/>
    </xf>
    <xf numFmtId="164" fontId="30" fillId="0" borderId="10" xfId="0" applyNumberFormat="1" applyFont="1" applyFill="1" applyBorder="1" applyAlignment="1">
      <alignment horizontal="left" vertical="center" wrapText="1"/>
    </xf>
    <xf numFmtId="164" fontId="18" fillId="0" borderId="12" xfId="0" applyNumberFormat="1" applyFont="1" applyFill="1" applyBorder="1" applyAlignment="1">
      <alignment horizontal="left" vertical="center" wrapText="1"/>
    </xf>
    <xf numFmtId="164" fontId="13" fillId="0" borderId="10" xfId="0" applyNumberFormat="1" applyFont="1" applyFill="1" applyBorder="1" applyAlignment="1">
      <alignment horizontal="left" vertical="center" wrapText="1"/>
    </xf>
    <xf numFmtId="164" fontId="13" fillId="0" borderId="12" xfId="0" applyNumberFormat="1" applyFont="1" applyFill="1" applyBorder="1" applyAlignment="1">
      <alignment horizontal="left" vertical="center" wrapText="1"/>
    </xf>
    <xf numFmtId="0" fontId="11" fillId="0" borderId="10" xfId="0" applyNumberFormat="1" applyFont="1" applyFill="1" applyBorder="1" applyAlignment="1">
      <alignment horizontal="left" vertical="center" wrapText="1"/>
    </xf>
    <xf numFmtId="0" fontId="11" fillId="0" borderId="10" xfId="0" applyNumberFormat="1" applyFont="1" applyFill="1" applyBorder="1" applyAlignment="1">
      <alignment horizontal="center" vertical="center" wrapText="1"/>
    </xf>
    <xf numFmtId="49" fontId="0" fillId="0" borderId="15" xfId="0" applyNumberFormat="1" applyBorder="1" applyAlignment="1">
      <alignment horizontal="left" vertical="center" wrapText="1"/>
    </xf>
    <xf numFmtId="49" fontId="0" fillId="0" borderId="0" xfId="0" applyNumberFormat="1" applyAlignment="1">
      <alignment horizontal="left" vertical="center" wrapText="1"/>
    </xf>
  </cellXfs>
  <cellStyles count="4">
    <cellStyle name="Bad" xfId="3" builtinId="27"/>
    <cellStyle name="Calculation" xfId="2" builtinId="22"/>
    <cellStyle name="Normal" xfId="0" builtinId="0"/>
    <cellStyle name="Warning Text" xfId="1" builtinId="11"/>
  </cellStyles>
  <dxfs count="81">
    <dxf>
      <font>
        <color auto="1"/>
      </font>
      <numFmt numFmtId="164" formatCode="0.0%"/>
      <fill>
        <patternFill patternType="none">
          <fgColor indexed="64"/>
          <bgColor auto="1"/>
        </patternFill>
      </fill>
      <alignment horizontal="left" vertical="center" textRotation="0" wrapText="1" indent="0" justifyLastLine="0" shrinkToFit="0" readingOrder="0"/>
      <border diagonalUp="0" diagonalDown="0" outline="0">
        <left style="hair">
          <color theme="2" tint="-0.249977111117893"/>
        </left>
        <right/>
        <top style="hair">
          <color theme="2" tint="-0.249977111117893"/>
        </top>
        <bottom style="hair">
          <color theme="2" tint="-0.249977111117893"/>
        </bottom>
      </border>
    </dxf>
    <dxf>
      <font>
        <strike val="0"/>
        <outline val="0"/>
        <shadow val="0"/>
        <u val="none"/>
        <vertAlign val="baseline"/>
        <color auto="1"/>
        <name val="Calibri"/>
        <scheme val="minor"/>
      </font>
      <numFmt numFmtId="164" formatCode="0.0%"/>
      <fill>
        <patternFill patternType="none">
          <fgColor indexed="64"/>
          <bgColor auto="1"/>
        </patternFill>
      </fill>
      <alignment horizontal="left" vertical="center" textRotation="0" wrapText="1" indent="0" justifyLastLine="0" shrinkToFit="0" readingOrder="0"/>
      <border diagonalUp="0" diagonalDown="0" outline="0">
        <left style="hair">
          <color theme="2" tint="-0.249977111117893"/>
        </left>
        <right style="hair">
          <color theme="2" tint="-0.249977111117893"/>
        </right>
        <top style="hair">
          <color theme="2" tint="-0.249977111117893"/>
        </top>
        <bottom style="hair">
          <color theme="2" tint="-0.249977111117893"/>
        </bottom>
      </border>
    </dxf>
    <dxf>
      <font>
        <color auto="1"/>
      </font>
      <numFmt numFmtId="164" formatCode="0.0%"/>
      <fill>
        <patternFill patternType="none">
          <fgColor indexed="64"/>
          <bgColor auto="1"/>
        </patternFill>
      </fill>
      <alignment horizontal="left" vertical="center" textRotation="0" wrapText="1" indent="0" justifyLastLine="0" shrinkToFit="0" readingOrder="0"/>
      <border diagonalUp="0" diagonalDown="0" outline="0">
        <left style="hair">
          <color theme="2" tint="-0.249977111117893"/>
        </left>
        <right style="hair">
          <color theme="2" tint="-0.249977111117893"/>
        </right>
        <top style="hair">
          <color theme="2" tint="-0.249977111117893"/>
        </top>
        <bottom style="hair">
          <color theme="2" tint="-0.249977111117893"/>
        </bottom>
      </border>
    </dxf>
    <dxf>
      <font>
        <strike val="0"/>
        <outline val="0"/>
        <shadow val="0"/>
        <u val="none"/>
        <vertAlign val="baseline"/>
        <color auto="1"/>
        <name val="Calibri"/>
        <scheme val="minor"/>
      </font>
      <numFmt numFmtId="164" formatCode="0.0%"/>
      <fill>
        <patternFill patternType="none">
          <fgColor indexed="64"/>
          <bgColor auto="1"/>
        </patternFill>
      </fill>
      <alignment horizontal="left" vertical="center" textRotation="0" wrapText="1" indent="0" justifyLastLine="0" shrinkToFit="0" readingOrder="0"/>
      <border diagonalUp="0" diagonalDown="0" outline="0">
        <left style="hair">
          <color theme="2" tint="-0.249977111117893"/>
        </left>
        <right style="hair">
          <color theme="2" tint="-0.249977111117893"/>
        </right>
        <top style="hair">
          <color theme="2" tint="-0.249977111117893"/>
        </top>
        <bottom style="hair">
          <color theme="2" tint="-0.249977111117893"/>
        </bottom>
      </border>
    </dxf>
    <dxf>
      <font>
        <color auto="1"/>
      </font>
      <numFmt numFmtId="164" formatCode="0.0%"/>
      <fill>
        <patternFill patternType="none">
          <fgColor indexed="64"/>
          <bgColor auto="1"/>
        </patternFill>
      </fill>
      <alignment horizontal="left" vertical="center" textRotation="0" wrapText="1" indent="0" justifyLastLine="0" shrinkToFit="0" readingOrder="0"/>
      <border diagonalUp="0" diagonalDown="0" outline="0">
        <left style="hair">
          <color theme="2" tint="-0.249977111117893"/>
        </left>
        <right style="hair">
          <color theme="2" tint="-0.249977111117893"/>
        </right>
        <top style="hair">
          <color theme="2" tint="-0.249977111117893"/>
        </top>
        <bottom style="hair">
          <color theme="2" tint="-0.249977111117893"/>
        </bottom>
      </border>
    </dxf>
    <dxf>
      <font>
        <color auto="1"/>
      </font>
      <numFmt numFmtId="164" formatCode="0.0%"/>
      <fill>
        <patternFill patternType="none">
          <fgColor indexed="64"/>
          <bgColor auto="1"/>
        </patternFill>
      </fill>
      <alignment horizontal="left" vertical="center" textRotation="0" wrapText="1" indent="0" justifyLastLine="0" shrinkToFit="0" readingOrder="0"/>
      <border diagonalUp="0" diagonalDown="0" outline="0">
        <left style="hair">
          <color theme="2" tint="-0.249977111117893"/>
        </left>
        <right style="hair">
          <color theme="2" tint="-0.249977111117893"/>
        </right>
        <top style="hair">
          <color theme="2" tint="-0.249977111117893"/>
        </top>
        <bottom style="hair">
          <color theme="2" tint="-0.249977111117893"/>
        </bottom>
      </border>
    </dxf>
    <dxf>
      <font>
        <color auto="1"/>
      </font>
      <numFmt numFmtId="164" formatCode="0.0%"/>
      <fill>
        <patternFill patternType="none">
          <fgColor indexed="64"/>
          <bgColor auto="1"/>
        </patternFill>
      </fill>
      <alignment horizontal="left" vertical="center" textRotation="0" wrapText="1" indent="0" justifyLastLine="0" shrinkToFit="0" readingOrder="0"/>
      <border diagonalUp="0" diagonalDown="0" outline="0">
        <left style="hair">
          <color theme="2" tint="-0.249977111117893"/>
        </left>
        <right style="hair">
          <color theme="2" tint="-0.249977111117893"/>
        </right>
        <top style="hair">
          <color theme="2" tint="-0.249977111117893"/>
        </top>
        <bottom style="hair">
          <color theme="2" tint="-0.249977111117893"/>
        </bottom>
      </border>
    </dxf>
    <dxf>
      <font>
        <strike val="0"/>
        <outline val="0"/>
        <shadow val="0"/>
        <u val="none"/>
        <vertAlign val="baseline"/>
        <color auto="1"/>
        <name val="Calibri"/>
        <scheme val="minor"/>
      </font>
      <numFmt numFmtId="164" formatCode="0.0%"/>
      <fill>
        <patternFill patternType="none">
          <fgColor indexed="64"/>
          <bgColor auto="1"/>
        </patternFill>
      </fill>
      <alignment horizontal="left" vertical="center" textRotation="0" wrapText="1" indent="0" justifyLastLine="0" shrinkToFit="0" readingOrder="0"/>
      <border diagonalUp="0" diagonalDown="0" outline="0">
        <left style="hair">
          <color theme="2" tint="-0.249977111117893"/>
        </left>
        <right style="hair">
          <color theme="2" tint="-0.249977111117893"/>
        </right>
        <top style="hair">
          <color theme="2" tint="-0.249977111117893"/>
        </top>
        <bottom style="hair">
          <color theme="2" tint="-0.249977111117893"/>
        </bottom>
      </border>
    </dxf>
    <dxf>
      <font>
        <color auto="1"/>
      </font>
      <numFmt numFmtId="164" formatCode="0.0%"/>
      <fill>
        <patternFill patternType="none">
          <fgColor indexed="64"/>
          <bgColor auto="1"/>
        </patternFill>
      </fill>
      <alignment horizontal="left" vertical="center" textRotation="0" wrapText="1" indent="0" justifyLastLine="0" shrinkToFit="0" readingOrder="0"/>
      <border diagonalUp="0" diagonalDown="0" outline="0">
        <left style="hair">
          <color theme="2" tint="-0.249977111117893"/>
        </left>
        <right style="hair">
          <color theme="2" tint="-0.249977111117893"/>
        </right>
        <top style="hair">
          <color theme="2" tint="-0.249977111117893"/>
        </top>
        <bottom style="hair">
          <color theme="2" tint="-0.249977111117893"/>
        </bottom>
      </border>
    </dxf>
    <dxf>
      <numFmt numFmtId="164" formatCode="0.0%"/>
      <fill>
        <patternFill patternType="none">
          <fgColor indexed="64"/>
          <bgColor auto="1"/>
        </patternFill>
      </fill>
      <alignment horizontal="left" vertical="center" textRotation="0" wrapText="1" indent="0" justifyLastLine="0" shrinkToFit="0" readingOrder="0"/>
      <border diagonalUp="0" diagonalDown="0" outline="0">
        <left style="hair">
          <color theme="2" tint="-0.249977111117893"/>
        </left>
        <right style="hair">
          <color theme="2" tint="-0.249977111117893"/>
        </right>
        <top style="hair">
          <color theme="2" tint="-0.249977111117893"/>
        </top>
        <bottom style="hair">
          <color theme="2" tint="-0.249977111117893"/>
        </bottom>
      </border>
    </dxf>
    <dxf>
      <numFmt numFmtId="164" formatCode="0.0%"/>
      <fill>
        <patternFill patternType="none">
          <fgColor indexed="64"/>
          <bgColor auto="1"/>
        </patternFill>
      </fill>
      <alignment horizontal="left" vertical="center" textRotation="0" wrapText="1" indent="0" justifyLastLine="0" shrinkToFit="0" readingOrder="0"/>
      <border diagonalUp="0" diagonalDown="0" outline="0">
        <left style="hair">
          <color theme="2" tint="-0.249977111117893"/>
        </left>
        <right style="hair">
          <color theme="2" tint="-0.249977111117893"/>
        </right>
        <top style="hair">
          <color theme="2" tint="-0.249977111117893"/>
        </top>
        <bottom style="hair">
          <color theme="2" tint="-0.249977111117893"/>
        </bottom>
      </border>
    </dxf>
    <dxf>
      <font>
        <b val="0"/>
        <i val="0"/>
        <strike val="0"/>
        <condense val="0"/>
        <extend val="0"/>
        <outline val="0"/>
        <shadow val="0"/>
        <u val="none"/>
        <vertAlign val="baseline"/>
        <sz val="11"/>
        <color auto="1"/>
        <name val="Calibri"/>
        <scheme val="minor"/>
      </font>
      <numFmt numFmtId="164" formatCode="0.0%"/>
      <fill>
        <patternFill patternType="none">
          <fgColor indexed="64"/>
          <bgColor auto="1"/>
        </patternFill>
      </fill>
      <alignment horizontal="left" vertical="center" textRotation="0" wrapText="1" indent="0" justifyLastLine="0" shrinkToFit="0" readingOrder="0"/>
      <border diagonalUp="0" diagonalDown="0" outline="0">
        <left style="hair">
          <color theme="2" tint="-0.249977111117893"/>
        </left>
        <right style="hair">
          <color theme="2" tint="-0.249977111117893"/>
        </right>
        <top style="hair">
          <color theme="2" tint="-0.249977111117893"/>
        </top>
        <bottom style="hair">
          <color theme="2" tint="-0.249977111117893"/>
        </bottom>
      </border>
    </dxf>
    <dxf>
      <font>
        <color auto="1"/>
      </font>
      <numFmt numFmtId="164" formatCode="0.0%"/>
      <fill>
        <patternFill patternType="none">
          <fgColor indexed="64"/>
          <bgColor auto="1"/>
        </patternFill>
      </fill>
      <alignment horizontal="left" vertical="center" textRotation="0" wrapText="1" indent="0" justifyLastLine="0" shrinkToFit="0" readingOrder="0"/>
      <border diagonalUp="0" diagonalDown="0" outline="0">
        <left style="hair">
          <color theme="2" tint="-0.249977111117893"/>
        </left>
        <right style="hair">
          <color theme="2" tint="-0.249977111117893"/>
        </right>
        <top style="hair">
          <color theme="2" tint="-0.249977111117893"/>
        </top>
        <bottom style="hair">
          <color theme="2" tint="-0.249977111117893"/>
        </bottom>
      </border>
    </dxf>
    <dxf>
      <font>
        <b val="0"/>
        <i val="0"/>
        <strike val="0"/>
        <condense val="0"/>
        <extend val="0"/>
        <outline val="0"/>
        <shadow val="0"/>
        <u val="none"/>
        <vertAlign val="baseline"/>
        <sz val="11"/>
        <color auto="1"/>
        <name val="Calibri"/>
        <scheme val="minor"/>
      </font>
      <numFmt numFmtId="164" formatCode="0.0%"/>
      <fill>
        <patternFill patternType="none">
          <fgColor indexed="64"/>
          <bgColor auto="1"/>
        </patternFill>
      </fill>
      <alignment horizontal="left" vertical="center" textRotation="0" wrapText="1" indent="0" justifyLastLine="0" shrinkToFit="0" readingOrder="0"/>
      <border diagonalUp="0" diagonalDown="0" outline="0">
        <left style="hair">
          <color theme="2" tint="-0.249977111117893"/>
        </left>
        <right style="hair">
          <color theme="2" tint="-0.249977111117893"/>
        </right>
        <top style="hair">
          <color theme="2" tint="-0.249977111117893"/>
        </top>
        <bottom style="hair">
          <color theme="2" tint="-0.249977111117893"/>
        </bottom>
      </border>
    </dxf>
    <dxf>
      <font>
        <b val="0"/>
        <i val="0"/>
        <strike val="0"/>
        <condense val="0"/>
        <extend val="0"/>
        <outline val="0"/>
        <shadow val="0"/>
        <u val="none"/>
        <vertAlign val="baseline"/>
        <sz val="11"/>
        <color auto="1"/>
        <name val="Calibri"/>
        <scheme val="minor"/>
      </font>
      <numFmt numFmtId="164" formatCode="0.0%"/>
      <fill>
        <patternFill patternType="none">
          <fgColor indexed="64"/>
          <bgColor auto="1"/>
        </patternFill>
      </fill>
      <alignment horizontal="left" vertical="center" textRotation="0" wrapText="1" indent="0" justifyLastLine="0" shrinkToFit="0" readingOrder="0"/>
      <border diagonalUp="0" diagonalDown="0" outline="0">
        <left style="hair">
          <color theme="2" tint="-0.249977111117893"/>
        </left>
        <right style="hair">
          <color theme="2" tint="-0.249977111117893"/>
        </right>
        <top style="hair">
          <color theme="2" tint="-0.249977111117893"/>
        </top>
        <bottom style="hair">
          <color theme="2" tint="-0.249977111117893"/>
        </bottom>
      </border>
    </dxf>
    <dxf>
      <font>
        <b val="0"/>
        <i val="0"/>
        <strike val="0"/>
        <condense val="0"/>
        <extend val="0"/>
        <outline val="0"/>
        <shadow val="0"/>
        <u val="none"/>
        <vertAlign val="baseline"/>
        <sz val="11"/>
        <color auto="1"/>
        <name val="Calibri"/>
        <scheme val="minor"/>
      </font>
      <numFmt numFmtId="164" formatCode="0.0%"/>
      <fill>
        <patternFill patternType="none">
          <fgColor indexed="64"/>
          <bgColor auto="1"/>
        </patternFill>
      </fill>
      <alignment horizontal="left" vertical="center" textRotation="0" wrapText="1" indent="0" justifyLastLine="0" shrinkToFit="0" readingOrder="0"/>
      <border diagonalUp="0" diagonalDown="0" outline="0">
        <left style="hair">
          <color theme="2" tint="-0.249977111117893"/>
        </left>
        <right style="hair">
          <color theme="2" tint="-0.249977111117893"/>
        </right>
        <top style="hair">
          <color theme="2" tint="-0.249977111117893"/>
        </top>
        <bottom style="hair">
          <color theme="2" tint="-0.249977111117893"/>
        </bottom>
      </border>
    </dxf>
    <dxf>
      <font>
        <b val="0"/>
        <i val="0"/>
        <strike val="0"/>
        <condense val="0"/>
        <extend val="0"/>
        <outline val="0"/>
        <shadow val="0"/>
        <u val="none"/>
        <vertAlign val="baseline"/>
        <sz val="11"/>
        <color auto="1"/>
        <name val="Calibri"/>
        <scheme val="minor"/>
      </font>
      <numFmt numFmtId="164" formatCode="0.0%"/>
      <fill>
        <patternFill patternType="none">
          <fgColor indexed="64"/>
          <bgColor auto="1"/>
        </patternFill>
      </fill>
      <alignment horizontal="left" vertical="center" textRotation="0" wrapText="1" indent="0" justifyLastLine="0" shrinkToFit="0" readingOrder="0"/>
      <border diagonalUp="0" diagonalDown="0" outline="0">
        <left style="hair">
          <color theme="2" tint="-0.249977111117893"/>
        </left>
        <right style="hair">
          <color theme="2" tint="-0.249977111117893"/>
        </right>
        <top style="hair">
          <color theme="2" tint="-0.249977111117893"/>
        </top>
        <bottom style="hair">
          <color theme="2" tint="-0.249977111117893"/>
        </bottom>
      </border>
    </dxf>
    <dxf>
      <font>
        <b val="0"/>
        <i val="0"/>
        <strike val="0"/>
        <condense val="0"/>
        <extend val="0"/>
        <outline val="0"/>
        <shadow val="0"/>
        <u val="none"/>
        <vertAlign val="baseline"/>
        <sz val="11"/>
        <color auto="1"/>
        <name val="Calibri"/>
        <scheme val="minor"/>
      </font>
      <numFmt numFmtId="164" formatCode="0.0%"/>
      <fill>
        <patternFill patternType="none">
          <fgColor indexed="64"/>
          <bgColor auto="1"/>
        </patternFill>
      </fill>
      <alignment horizontal="left" vertical="center" textRotation="0" wrapText="1" indent="0" justifyLastLine="0" shrinkToFit="0" readingOrder="0"/>
      <border diagonalUp="0" diagonalDown="0" outline="0">
        <left style="hair">
          <color theme="2" tint="-0.249977111117893"/>
        </left>
        <right/>
        <top style="hair">
          <color theme="2" tint="-0.249977111117893"/>
        </top>
        <bottom style="hair">
          <color theme="2" tint="-0.249977111117893"/>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auto="1"/>
        </patternFill>
      </fill>
      <alignment horizontal="left" vertical="center" textRotation="0" wrapText="1" indent="0" justifyLastLine="0" shrinkToFit="0" readingOrder="0"/>
      <border diagonalUp="0" diagonalDown="0" outline="0">
        <left style="hair">
          <color theme="2" tint="-0.249977111117893"/>
        </left>
        <right style="hair">
          <color theme="2" tint="-0.249977111117893"/>
        </right>
        <top style="hair">
          <color theme="2" tint="-0.249977111117893"/>
        </top>
        <bottom style="hair">
          <color theme="2" tint="-0.249977111117893"/>
        </bottom>
      </border>
    </dxf>
    <dxf>
      <font>
        <b val="0"/>
        <i val="0"/>
        <strike val="0"/>
        <condense val="0"/>
        <extend val="0"/>
        <outline val="0"/>
        <shadow val="0"/>
        <u val="none"/>
        <vertAlign val="baseline"/>
        <sz val="11"/>
        <color auto="1"/>
        <name val="Calibri"/>
        <scheme val="minor"/>
      </font>
      <numFmt numFmtId="164" formatCode="0.0%"/>
      <fill>
        <patternFill patternType="none">
          <fgColor indexed="64"/>
          <bgColor auto="1"/>
        </patternFill>
      </fill>
      <alignment horizontal="left" vertical="center" textRotation="0" wrapText="1" indent="0" justifyLastLine="0" shrinkToFit="0" readingOrder="0"/>
      <border diagonalUp="0" diagonalDown="0" outline="0">
        <left style="hair">
          <color theme="2" tint="-0.249977111117893"/>
        </left>
        <right style="hair">
          <color theme="2" tint="-0.249977111117893"/>
        </right>
        <top style="hair">
          <color theme="2" tint="-0.249977111117893"/>
        </top>
        <bottom style="hair">
          <color theme="2" tint="-0.249977111117893"/>
        </bottom>
      </border>
    </dxf>
    <dxf>
      <font>
        <b val="0"/>
        <i val="0"/>
        <strike val="0"/>
        <condense val="0"/>
        <extend val="0"/>
        <outline val="0"/>
        <shadow val="0"/>
        <u val="none"/>
        <vertAlign val="baseline"/>
        <sz val="11"/>
        <color auto="1"/>
        <name val="Calibri"/>
        <scheme val="minor"/>
      </font>
      <numFmt numFmtId="164" formatCode="0.0%"/>
      <fill>
        <patternFill patternType="none">
          <fgColor indexed="64"/>
          <bgColor auto="1"/>
        </patternFill>
      </fill>
      <alignment horizontal="left" vertical="center" textRotation="0" wrapText="1" indent="0" justifyLastLine="0" shrinkToFit="0" readingOrder="0"/>
      <border diagonalUp="0" diagonalDown="0" outline="0">
        <left style="hair">
          <color theme="2" tint="-0.249977111117893"/>
        </left>
        <right style="hair">
          <color theme="2" tint="-0.249977111117893"/>
        </right>
        <top style="hair">
          <color theme="2" tint="-0.249977111117893"/>
        </top>
        <bottom style="hair">
          <color theme="2" tint="-0.249977111117893"/>
        </bottom>
      </border>
    </dxf>
    <dxf>
      <font>
        <b val="0"/>
        <i val="0"/>
        <strike val="0"/>
        <condense val="0"/>
        <extend val="0"/>
        <outline val="0"/>
        <shadow val="0"/>
        <u val="none"/>
        <vertAlign val="baseline"/>
        <sz val="11"/>
        <color auto="1"/>
        <name val="Calibri"/>
        <scheme val="minor"/>
      </font>
      <numFmt numFmtId="164" formatCode="0.0%"/>
      <fill>
        <patternFill patternType="none">
          <fgColor indexed="64"/>
          <bgColor auto="1"/>
        </patternFill>
      </fill>
      <alignment horizontal="left" vertical="center" textRotation="0" wrapText="1" indent="0" justifyLastLine="0" shrinkToFit="0" readingOrder="0"/>
      <border diagonalUp="0" diagonalDown="0" outline="0">
        <left style="hair">
          <color theme="2" tint="-0.249977111117893"/>
        </left>
        <right style="hair">
          <color theme="2" tint="-0.249977111117893"/>
        </right>
        <top style="hair">
          <color theme="2" tint="-0.249977111117893"/>
        </top>
        <bottom style="hair">
          <color theme="2" tint="-0.249977111117893"/>
        </bottom>
      </border>
    </dxf>
    <dxf>
      <font>
        <b val="0"/>
        <i val="0"/>
        <strike val="0"/>
        <condense val="0"/>
        <extend val="0"/>
        <outline val="0"/>
        <shadow val="0"/>
        <u val="none"/>
        <vertAlign val="baseline"/>
        <sz val="11"/>
        <color auto="1"/>
        <name val="Calibri"/>
        <scheme val="minor"/>
      </font>
      <numFmt numFmtId="164" formatCode="0.0%"/>
      <fill>
        <patternFill patternType="none">
          <fgColor indexed="64"/>
          <bgColor auto="1"/>
        </patternFill>
      </fill>
      <alignment horizontal="left" vertical="center" textRotation="0" wrapText="1" indent="0" justifyLastLine="0" shrinkToFit="0" readingOrder="0"/>
      <border diagonalUp="0" diagonalDown="0" outline="0">
        <left style="hair">
          <color theme="2" tint="-0.249977111117893"/>
        </left>
        <right style="hair">
          <color theme="2" tint="-0.249977111117893"/>
        </right>
        <top style="hair">
          <color theme="2" tint="-0.249977111117893"/>
        </top>
        <bottom style="hair">
          <color theme="2" tint="-0.249977111117893"/>
        </bottom>
      </border>
    </dxf>
    <dxf>
      <font>
        <b val="0"/>
        <i val="0"/>
        <strike val="0"/>
        <condense val="0"/>
        <extend val="0"/>
        <outline val="0"/>
        <shadow val="0"/>
        <u val="none"/>
        <vertAlign val="baseline"/>
        <sz val="11"/>
        <color auto="1"/>
        <name val="Calibri"/>
        <scheme val="minor"/>
      </font>
      <numFmt numFmtId="164" formatCode="0.0%"/>
      <fill>
        <patternFill patternType="none">
          <fgColor indexed="64"/>
          <bgColor auto="1"/>
        </patternFill>
      </fill>
      <alignment horizontal="left" vertical="center" textRotation="0" wrapText="1" indent="0" justifyLastLine="0" shrinkToFit="0" readingOrder="0"/>
      <border diagonalUp="0" diagonalDown="0" outline="0">
        <left style="hair">
          <color theme="2" tint="-0.249977111117893"/>
        </left>
        <right style="hair">
          <color theme="2" tint="-0.249977111117893"/>
        </right>
        <top style="hair">
          <color theme="2" tint="-0.249977111117893"/>
        </top>
        <bottom style="hair">
          <color theme="2" tint="-0.249977111117893"/>
        </bottom>
      </border>
    </dxf>
    <dxf>
      <font>
        <b val="0"/>
        <i val="0"/>
        <strike val="0"/>
        <condense val="0"/>
        <extend val="0"/>
        <outline val="0"/>
        <shadow val="0"/>
        <u val="none"/>
        <vertAlign val="baseline"/>
        <sz val="11"/>
        <color auto="1"/>
        <name val="Calibri"/>
        <scheme val="minor"/>
      </font>
      <numFmt numFmtId="164" formatCode="0.0%"/>
      <fill>
        <patternFill patternType="none">
          <fgColor indexed="64"/>
          <bgColor auto="1"/>
        </patternFill>
      </fill>
      <alignment horizontal="left" vertical="center" textRotation="0" wrapText="1" indent="0" justifyLastLine="0" shrinkToFit="0" readingOrder="0"/>
      <border diagonalUp="0" diagonalDown="0" outline="0">
        <left style="hair">
          <color theme="2" tint="-0.249977111117893"/>
        </left>
        <right style="hair">
          <color theme="2" tint="-0.249977111117893"/>
        </right>
        <top style="hair">
          <color theme="2" tint="-0.249977111117893"/>
        </top>
        <bottom style="hair">
          <color theme="2" tint="-0.249977111117893"/>
        </bottom>
      </border>
    </dxf>
    <dxf>
      <font>
        <strike val="0"/>
        <outline val="0"/>
        <shadow val="0"/>
        <vertAlign val="baseline"/>
        <color theme="0"/>
        <name val="Calibri"/>
        <scheme val="minor"/>
      </font>
      <numFmt numFmtId="164" formatCode="0.0%"/>
      <fill>
        <patternFill patternType="none">
          <fgColor indexed="64"/>
          <bgColor theme="4"/>
        </patternFill>
      </fill>
      <alignment horizontal="left" vertical="center" textRotation="0" wrapText="1" indent="0" justifyLastLine="0" shrinkToFit="0" readingOrder="0"/>
      <border diagonalUp="0" diagonalDown="0" outline="0">
        <left style="thin">
          <color auto="1"/>
        </left>
        <right style="hair">
          <color theme="2" tint="-0.249977111117893"/>
        </right>
        <top style="hair">
          <color auto="1"/>
        </top>
        <bottom style="hair">
          <color auto="1"/>
        </bottom>
      </border>
    </dxf>
    <dxf>
      <numFmt numFmtId="164" formatCode="0.0%"/>
      <fill>
        <patternFill patternType="none">
          <fgColor rgb="FF000000"/>
          <bgColor rgb="FFFFFFFF"/>
        </patternFill>
      </fill>
      <alignment horizontal="left" vertical="center" textRotation="0" wrapText="1" indent="0" justifyLastLine="0" shrinkToFit="0" readingOrder="0"/>
    </dxf>
    <dxf>
      <border outline="0">
        <bottom style="hair">
          <color rgb="FFAEAAAA"/>
        </bottom>
      </border>
    </dxf>
    <dxf>
      <font>
        <b val="0"/>
        <i val="0"/>
        <strike val="0"/>
        <condense val="0"/>
        <extend val="0"/>
        <outline val="0"/>
        <shadow val="0"/>
        <u val="none"/>
        <vertAlign val="baseline"/>
        <sz val="18"/>
        <color theme="1"/>
        <name val="Calibri"/>
        <scheme val="minor"/>
      </font>
      <alignment horizontal="center" vertical="bottom" textRotation="0" wrapText="1" indent="0" justifyLastLine="0" shrinkToFit="0" readingOrder="0"/>
      <border diagonalUp="0" diagonalDown="0" outline="0">
        <left style="hair">
          <color theme="2" tint="-0.249977111117893"/>
        </left>
        <right style="hair">
          <color theme="2" tint="-0.249977111117893"/>
        </right>
        <top/>
        <bottom/>
      </border>
    </dxf>
    <dxf>
      <numFmt numFmtId="14" formatCode="0.00%"/>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numFmt numFmtId="14" formatCode="0.00%"/>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numFmt numFmtId="14" formatCode="0.00%"/>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numFmt numFmtId="13" formatCode="0%"/>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ont>
        <color auto="1"/>
      </font>
      <numFmt numFmtId="14" formatCode="0.00%"/>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horizontal/>
      </border>
    </dxf>
    <dxf>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horizontal/>
      </border>
    </dxf>
    <dxf>
      <numFmt numFmtId="14" formatCode="0.00%"/>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numFmt numFmtId="14" formatCode="0.00%"/>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numFmt numFmtId="14" formatCode="0.00%"/>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numFmt numFmtId="14" formatCode="0.00%"/>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numFmt numFmtId="14" formatCode="0.00%"/>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numFmt numFmtId="14" formatCode="0.00%"/>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numFmt numFmtId="14" formatCode="0.00%"/>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ont>
        <b val="0"/>
        <i val="0"/>
        <strike val="0"/>
        <condense val="0"/>
        <extend val="0"/>
        <outline val="0"/>
        <shadow val="0"/>
        <u val="none"/>
        <vertAlign val="baseline"/>
        <sz val="11"/>
        <color theme="1"/>
        <name val="Calibri"/>
        <scheme val="minor"/>
      </font>
      <numFmt numFmtId="14" formatCode="0.00%"/>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numFmt numFmtId="14" formatCode="0.00%"/>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horizontal/>
      </border>
    </dxf>
    <dxf>
      <numFmt numFmtId="14" formatCode="0.00%"/>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ont>
        <b val="0"/>
        <i val="0"/>
        <strike val="0"/>
        <condense val="0"/>
        <extend val="0"/>
        <outline val="0"/>
        <shadow val="0"/>
        <u val="none"/>
        <vertAlign val="baseline"/>
        <sz val="11"/>
        <color theme="1"/>
        <name val="Calibri"/>
        <scheme val="minor"/>
      </font>
      <numFmt numFmtId="14" formatCode="0.00%"/>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2" tint="-0.499984740745262"/>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ont>
        <b val="0"/>
        <i val="0"/>
        <strike val="0"/>
        <condense val="0"/>
        <extend val="0"/>
        <outline val="0"/>
        <shadow val="0"/>
        <u val="none"/>
        <vertAlign val="baseline"/>
        <sz val="11"/>
        <color theme="1"/>
        <name val="Calibri"/>
        <scheme val="minor"/>
      </font>
      <numFmt numFmtId="14" formatCode="0.00%"/>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ont>
        <b val="0"/>
        <i val="0"/>
        <strike val="0"/>
        <condense val="0"/>
        <extend val="0"/>
        <outline val="0"/>
        <shadow val="0"/>
        <u val="none"/>
        <vertAlign val="baseline"/>
        <sz val="11"/>
        <color theme="1"/>
        <name val="Calibri"/>
        <scheme val="minor"/>
      </font>
      <numFmt numFmtId="14" formatCode="0.00%"/>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ont>
        <b val="0"/>
        <i val="0"/>
        <strike val="0"/>
        <condense val="0"/>
        <extend val="0"/>
        <outline val="0"/>
        <shadow val="0"/>
        <u val="none"/>
        <vertAlign val="baseline"/>
        <sz val="11"/>
        <color theme="1"/>
        <name val="Calibri"/>
        <scheme val="minor"/>
      </font>
      <numFmt numFmtId="14" formatCode="0.00%"/>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ont>
        <b val="0"/>
        <i val="0"/>
        <strike val="0"/>
        <condense val="0"/>
        <extend val="0"/>
        <outline val="0"/>
        <shadow val="0"/>
        <u val="none"/>
        <vertAlign val="baseline"/>
        <sz val="11"/>
        <color theme="1"/>
        <name val="Calibri"/>
        <scheme val="minor"/>
      </font>
      <numFmt numFmtId="14" formatCode="0.00%"/>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hair">
          <color theme="2" tint="-0.249977111117893"/>
        </left>
        <right style="hair">
          <color theme="2" tint="-0.249977111117893"/>
        </right>
        <top style="hair">
          <color theme="2" tint="-0.249977111117893"/>
        </top>
        <bottom style="hair">
          <color theme="2" tint="-0.249977111117893"/>
        </bottom>
        <vertical style="hair">
          <color theme="2" tint="-0.249977111117893"/>
        </vertical>
        <horizontal style="hair">
          <color theme="2" tint="-0.249977111117893"/>
        </horizontal>
      </border>
    </dxf>
    <dxf>
      <fill>
        <patternFill patternType="none">
          <fgColor indexed="64"/>
          <bgColor indexed="65"/>
        </patternFill>
      </fill>
      <alignment horizontal="left"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ont>
        <strike val="0"/>
        <outline val="0"/>
        <shadow val="0"/>
        <vertAlign val="baseline"/>
        <color theme="0"/>
        <name val="Calibri"/>
        <scheme val="minor"/>
      </font>
      <fill>
        <patternFill patternType="none">
          <fgColor indexed="64"/>
          <bgColor theme="4"/>
        </patternFill>
      </fill>
      <alignment horizontal="left" vertical="center" textRotation="0" wrapText="1" indent="0" justifyLastLine="0" shrinkToFit="0" readingOrder="0"/>
      <border diagonalUp="0" diagonalDown="0" outline="0">
        <left style="thin">
          <color auto="1"/>
        </left>
        <right style="thin">
          <color auto="1"/>
        </right>
        <top style="hair">
          <color auto="1"/>
        </top>
        <bottom style="hair">
          <color auto="1"/>
        </bottom>
      </border>
    </dxf>
    <dxf>
      <fill>
        <patternFill patternType="none">
          <fgColor rgb="FF000000"/>
          <bgColor rgb="FFFFFFFF"/>
        </patternFill>
      </fill>
      <alignment horizontal="left" vertical="center" textRotation="0" wrapText="1" indent="0" justifyLastLine="0" shrinkToFit="0" readingOrder="0"/>
    </dxf>
  </dxfs>
  <tableStyles count="0" defaultTableStyle="TableStyleMedium2" defaultPivotStyle="PivotStyleLight16"/>
  <colors>
    <mruColors>
      <color rgb="FFFFE5FD"/>
      <color rgb="FFFF29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20231013_Statistic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p.parl.union.eu\EDPB\EDPB\EDPB%20Sector\EDPB%20Secretariat%20Internal%20Organisation\Staff%20Files\AJ\CEF%20DPO\Appendix%201.1%20Statistics_analysis_woPLwN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s for lists"/>
    </sheetNames>
    <sheetDataSet>
      <sheetData sheetId="0" refreshError="1"/>
    </sheetDataSet>
  </externalBook>
</externalLink>
</file>

<file path=xl/tables/table1.xml><?xml version="1.0" encoding="utf-8"?>
<table xmlns="http://schemas.openxmlformats.org/spreadsheetml/2006/main" id="4" name="Table15" displayName="Table15" ref="A1:AY251" totalsRowShown="0" dataDxfId="80">
  <autoFilter ref="A1:AY251"/>
  <tableColumns count="51">
    <tableColumn id="1" name="SA" dataDxfId="79"/>
    <tableColumn id="2" name="AT" dataDxfId="78"/>
    <tableColumn id="7" name="AT%" dataDxfId="77"/>
    <tableColumn id="5" name="BE" dataDxfId="76"/>
    <tableColumn id="28" name="BE%" dataDxfId="75">
      <calculatedColumnFormula>Table15[[#This Row],[BE]]/401</calculatedColumnFormula>
    </tableColumn>
    <tableColumn id="4" name="CY" dataDxfId="74"/>
    <tableColumn id="29" name="CY%" dataDxfId="73">
      <calculatedColumnFormula>Table15[[#This Row],[CY]]/316</calculatedColumnFormula>
    </tableColumn>
    <tableColumn id="6" name="CZ" dataDxfId="72"/>
    <tableColumn id="30" name="CZ%" dataDxfId="71">
      <calculatedColumnFormula>Table15[[#This Row],[CZ]]/14</calculatedColumnFormula>
    </tableColumn>
    <tableColumn id="3" name="DE-BavPrivSec" dataDxfId="70"/>
    <tableColumn id="31" name="DE-BavPrivSec%" dataDxfId="69">
      <calculatedColumnFormula>Table15[[#This Row],[DE-BavPrivSec]]/35</calculatedColumnFormula>
    </tableColumn>
    <tableColumn id="8" name="DK" dataDxfId="68"/>
    <tableColumn id="32" name="DK%" dataDxfId="67">
      <calculatedColumnFormula>Table15[[#This Row],[DK]]/96</calculatedColumnFormula>
    </tableColumn>
    <tableColumn id="9" name="EDPS" dataDxfId="66"/>
    <tableColumn id="35" name="EDPS%" dataDxfId="65">
      <calculatedColumnFormula>Table15[[#This Row],[EDPS]]/69</calculatedColumnFormula>
    </tableColumn>
    <tableColumn id="15" name="EE" dataDxfId="64"/>
    <tableColumn id="36" name="EE%" dataDxfId="63">
      <calculatedColumnFormula>Table15[[#This Row],[EE]]/16</calculatedColumnFormula>
    </tableColumn>
    <tableColumn id="14" name="EL" dataDxfId="62"/>
    <tableColumn id="37" name="EL%" dataDxfId="61">
      <calculatedColumnFormula>Table15[[#This Row],[EL]]/28</calculatedColumnFormula>
    </tableColumn>
    <tableColumn id="10" name="ES" dataDxfId="60"/>
    <tableColumn id="38" name="ES%" dataDxfId="59"/>
    <tableColumn id="11" name="FI" dataDxfId="58"/>
    <tableColumn id="39" name="FI%" dataDxfId="57">
      <calculatedColumnFormula>Table15[[#This Row],[FI]]/50</calculatedColumnFormula>
    </tableColumn>
    <tableColumn id="12" name="FR" dataDxfId="56"/>
    <tableColumn id="40" name="FR%" dataDxfId="55">
      <calculatedColumnFormula>Table15[[#This Row],[FR]]/14</calculatedColumnFormula>
    </tableColumn>
    <tableColumn id="34" name="HR" dataDxfId="54"/>
    <tableColumn id="55" name="HR%" dataDxfId="53">
      <calculatedColumnFormula>Table15[[#This Row],[HR]]/3031</calculatedColumnFormula>
    </tableColumn>
    <tableColumn id="13" name="HU" dataDxfId="52"/>
    <tableColumn id="41" name="HU%" dataDxfId="51">
      <calculatedColumnFormula>Table15[[#This Row],[HU]]/134</calculatedColumnFormula>
    </tableColumn>
    <tableColumn id="16" name="IE" dataDxfId="50"/>
    <tableColumn id="42" name="IE%" dataDxfId="49">
      <calculatedColumnFormula>Table15[[#This Row],[IE]]/66</calculatedColumnFormula>
    </tableColumn>
    <tableColumn id="18" name="IT" dataDxfId="48"/>
    <tableColumn id="44" name="IT%" dataDxfId="47">
      <calculatedColumnFormula>Table15[[#This Row],[IT]]/55</calculatedColumnFormula>
    </tableColumn>
    <tableColumn id="19" name="LI" dataDxfId="46"/>
    <tableColumn id="45" name="LI%" dataDxfId="45">
      <calculatedColumnFormula>Table15[[#This Row],[LI]]/71</calculatedColumnFormula>
    </tableColumn>
    <tableColumn id="20" name="LT" dataDxfId="44"/>
    <tableColumn id="46" name="LT%" dataDxfId="43"/>
    <tableColumn id="33" name="LV" dataDxfId="42"/>
    <tableColumn id="17" name="LV%" dataDxfId="41">
      <calculatedColumnFormula>Table15[[#This Row],[LV]]/179</calculatedColumnFormula>
    </tableColumn>
    <tableColumn id="21" name="MT" dataDxfId="40"/>
    <tableColumn id="48" name="MT%" dataDxfId="39">
      <calculatedColumnFormula>Table15[[#This Row],[MT]]/109</calculatedColumnFormula>
    </tableColumn>
    <tableColumn id="22" name="NL" dataDxfId="38"/>
    <tableColumn id="49" name="NL%" dataDxfId="37"/>
    <tableColumn id="24" name="PL" dataDxfId="36"/>
    <tableColumn id="51" name="PL%" dataDxfId="35">
      <calculatedColumnFormula>Table15[[#This Row],[PL]]/21</calculatedColumnFormula>
    </tableColumn>
    <tableColumn id="25" name="PT" dataDxfId="34"/>
    <tableColumn id="52" name="PT%" dataDxfId="33">
      <calculatedColumnFormula>Table15[[#This Row],[PT]]/625</calculatedColumnFormula>
    </tableColumn>
    <tableColumn id="26" name="SE" dataDxfId="32"/>
    <tableColumn id="53" name="SE%" dataDxfId="31">
      <calculatedColumnFormula>Table15[[#This Row],[SE]]/48</calculatedColumnFormula>
    </tableColumn>
    <tableColumn id="54" name="SI" dataDxfId="30"/>
    <tableColumn id="27" name="SI%" dataDxfId="29">
      <calculatedColumnFormula>Table15[[#This Row],[SI]]/895</calculatedColumnFormula>
    </tableColumn>
  </tableColumns>
  <tableStyleInfo name="TableStyleMedium16" showFirstColumn="1" showLastColumn="0" showRowStripes="1" showColumnStripes="0"/>
</table>
</file>

<file path=xl/tables/table2.xml><?xml version="1.0" encoding="utf-8"?>
<table xmlns="http://schemas.openxmlformats.org/spreadsheetml/2006/main" id="9" name="Table178910" displayName="Table178910" ref="A1:Z251" totalsRowShown="0" headerRowDxfId="28" dataDxfId="26" headerRowBorderDxfId="27">
  <autoFilter ref="A1:Z251"/>
  <tableColumns count="26">
    <tableColumn id="1" name="SA" dataDxfId="25"/>
    <tableColumn id="7" name="AT%" dataDxfId="24"/>
    <tableColumn id="28" name="BE%" dataDxfId="23">
      <calculatedColumnFormula>#REF!/401</calculatedColumnFormula>
    </tableColumn>
    <tableColumn id="29" name="CY%" dataDxfId="22">
      <calculatedColumnFormula>#REF!/316</calculatedColumnFormula>
    </tableColumn>
    <tableColumn id="30" name="CZ%" dataDxfId="21">
      <calculatedColumnFormula>#REF!/14</calculatedColumnFormula>
    </tableColumn>
    <tableColumn id="31" name="DE-BavPrivSec%" dataDxfId="20">
      <calculatedColumnFormula>#REF!/35</calculatedColumnFormula>
    </tableColumn>
    <tableColumn id="32" name="DK%" dataDxfId="19">
      <calculatedColumnFormula>#REF!/96</calculatedColumnFormula>
    </tableColumn>
    <tableColumn id="36" name="EE%" dataDxfId="18">
      <calculatedColumnFormula>#REF!/16</calculatedColumnFormula>
    </tableColumn>
    <tableColumn id="35" name="EDPS%" dataDxfId="17">
      <calculatedColumnFormula>#REF!/69</calculatedColumnFormula>
    </tableColumn>
    <tableColumn id="37" name="EL%" dataDxfId="16">
      <calculatedColumnFormula>#REF!/28</calculatedColumnFormula>
    </tableColumn>
    <tableColumn id="38" name="ES%" dataDxfId="15"/>
    <tableColumn id="39" name="FI%" dataDxfId="14">
      <calculatedColumnFormula>#REF!/50</calculatedColumnFormula>
    </tableColumn>
    <tableColumn id="40" name="FR%" dataDxfId="13">
      <calculatedColumnFormula>#REF!/14</calculatedColumnFormula>
    </tableColumn>
    <tableColumn id="3" name="HR%" dataDxfId="12"/>
    <tableColumn id="41" name="HU%" dataDxfId="11">
      <calculatedColumnFormula>#REF!/134</calculatedColumnFormula>
    </tableColumn>
    <tableColumn id="42" name="IE%" dataDxfId="10">
      <calculatedColumnFormula>#REF!/66</calculatedColumnFormula>
    </tableColumn>
    <tableColumn id="44" name="IT%" dataDxfId="9">
      <calculatedColumnFormula>#REF!/55</calculatedColumnFormula>
    </tableColumn>
    <tableColumn id="45" name="LI%" dataDxfId="8">
      <calculatedColumnFormula>#REF!/71</calculatedColumnFormula>
    </tableColumn>
    <tableColumn id="46" name="LT%" dataDxfId="7"/>
    <tableColumn id="17" name="LV%" dataDxfId="6">
      <calculatedColumnFormula>#REF!/179</calculatedColumnFormula>
    </tableColumn>
    <tableColumn id="48" name="MT%" dataDxfId="5"/>
    <tableColumn id="49" name="NL%" dataDxfId="4"/>
    <tableColumn id="51" name="PL%" dataDxfId="3">
      <calculatedColumnFormula>#REF!/21</calculatedColumnFormula>
    </tableColumn>
    <tableColumn id="52" name="PT%" dataDxfId="2">
      <calculatedColumnFormula>#REF!/625</calculatedColumnFormula>
    </tableColumn>
    <tableColumn id="53" name="SE%" dataDxfId="1">
      <calculatedColumnFormula>#REF!/48</calculatedColumnFormula>
    </tableColumn>
    <tableColumn id="27" name="SI%" dataDxfId="0">
      <calculatedColumnFormula>#REF!/895</calculatedColumnFormula>
    </tableColumn>
  </tableColumns>
  <tableStyleInfo name="TableStyleMedium16" showFirstColumn="1" showLastColumn="0" showRowStripes="1" showColumnStripes="0"/>
</table>
</file>

<file path=xl/tables/table3.xml><?xml version="1.0" encoding="utf-8"?>
<table xmlns="http://schemas.openxmlformats.org/spreadsheetml/2006/main" id="2" name="Table2" displayName="Table2" ref="A1:A5" totalsRowShown="0">
  <autoFilter ref="A1:A5"/>
  <tableColumns count="1">
    <tableColumn id="1" name="P1-Q2"/>
  </tableColumns>
  <tableStyleInfo name="TableStyleLight1" showFirstColumn="0" showLastColumn="0" showRowStripes="1" showColumnStripes="0"/>
</table>
</file>

<file path=xl/tables/table4.xml><?xml version="1.0" encoding="utf-8"?>
<table xmlns="http://schemas.openxmlformats.org/spreadsheetml/2006/main" id="3" name="Table3" displayName="Table3" ref="A8:A11" totalsRowShown="0">
  <autoFilter ref="A8:A11"/>
  <tableColumns count="1">
    <tableColumn id="1" name="P1-Q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51"/>
  <sheetViews>
    <sheetView topLeftCell="A115" zoomScale="70" zoomScaleNormal="70" workbookViewId="0">
      <pane xSplit="1" topLeftCell="AC1" activePane="topRight" state="frozen"/>
      <selection activeCell="A13" sqref="A13"/>
      <selection pane="topRight" activeCell="A126" sqref="A126"/>
    </sheetView>
  </sheetViews>
  <sheetFormatPr defaultColWidth="9.1328125" defaultRowHeight="14.25"/>
  <cols>
    <col min="1" max="1" width="23.59765625" customWidth="1"/>
    <col min="2" max="2" width="6.3984375" customWidth="1"/>
    <col min="3" max="26" width="10.59765625" customWidth="1"/>
    <col min="28" max="48" width="10.59765625" customWidth="1"/>
    <col min="49" max="49" width="9.1328125" customWidth="1"/>
    <col min="50" max="50" width="10.59765625" customWidth="1"/>
    <col min="51" max="51" width="9.1328125" customWidth="1"/>
    <col min="52" max="52" width="10.59765625" customWidth="1"/>
  </cols>
  <sheetData>
    <row r="1" spans="1:55" ht="63.75" thickBot="1">
      <c r="A1" t="s">
        <v>0</v>
      </c>
      <c r="B1" s="12" t="s">
        <v>1</v>
      </c>
      <c r="C1" s="18" t="s">
        <v>2</v>
      </c>
      <c r="D1" s="18" t="s">
        <v>3</v>
      </c>
      <c r="E1" s="18" t="s">
        <v>4</v>
      </c>
      <c r="F1" s="18" t="s">
        <v>5</v>
      </c>
      <c r="G1" s="18" t="s">
        <v>6</v>
      </c>
      <c r="H1" s="18" t="s">
        <v>7</v>
      </c>
      <c r="I1" s="18" t="s">
        <v>8</v>
      </c>
      <c r="J1" s="19" t="s">
        <v>9</v>
      </c>
      <c r="K1" s="19" t="s">
        <v>10</v>
      </c>
      <c r="L1" s="18" t="s">
        <v>11</v>
      </c>
      <c r="M1" s="18" t="s">
        <v>12</v>
      </c>
      <c r="N1" s="20" t="s">
        <v>13</v>
      </c>
      <c r="O1" s="20" t="s">
        <v>14</v>
      </c>
      <c r="P1" s="20" t="s">
        <v>15</v>
      </c>
      <c r="Q1" s="20" t="s">
        <v>16</v>
      </c>
      <c r="R1" s="20" t="s">
        <v>17</v>
      </c>
      <c r="S1" s="20" t="s">
        <v>18</v>
      </c>
      <c r="T1" s="20" t="s">
        <v>19</v>
      </c>
      <c r="U1" s="20" t="s">
        <v>20</v>
      </c>
      <c r="V1" s="20" t="s">
        <v>21</v>
      </c>
      <c r="W1" s="20" t="s">
        <v>22</v>
      </c>
      <c r="X1" s="20" t="s">
        <v>23</v>
      </c>
      <c r="Y1" s="20" t="s">
        <v>24</v>
      </c>
      <c r="Z1" s="20" t="s">
        <v>25</v>
      </c>
      <c r="AA1" s="18" t="s">
        <v>26</v>
      </c>
      <c r="AB1" s="20" t="s">
        <v>27</v>
      </c>
      <c r="AC1" s="18" t="s">
        <v>28</v>
      </c>
      <c r="AD1" s="20" t="s">
        <v>29</v>
      </c>
      <c r="AE1" s="18" t="s">
        <v>30</v>
      </c>
      <c r="AF1" s="20" t="s">
        <v>31</v>
      </c>
      <c r="AG1" s="18" t="s">
        <v>32</v>
      </c>
      <c r="AH1" s="20" t="s">
        <v>33</v>
      </c>
      <c r="AI1" s="18" t="s">
        <v>34</v>
      </c>
      <c r="AJ1" s="20" t="s">
        <v>35</v>
      </c>
      <c r="AK1" s="18" t="s">
        <v>36</v>
      </c>
      <c r="AL1" s="20" t="s">
        <v>37</v>
      </c>
      <c r="AM1" s="18" t="s">
        <v>38</v>
      </c>
      <c r="AN1" s="20" t="s">
        <v>39</v>
      </c>
      <c r="AO1" s="18" t="s">
        <v>40</v>
      </c>
      <c r="AP1" s="20" t="s">
        <v>41</v>
      </c>
      <c r="AQ1" s="18" t="s">
        <v>42</v>
      </c>
      <c r="AR1" s="20" t="s">
        <v>43</v>
      </c>
      <c r="AS1" s="18" t="s">
        <v>44</v>
      </c>
      <c r="AT1" s="20" t="s">
        <v>45</v>
      </c>
      <c r="AU1" s="18" t="s">
        <v>46</v>
      </c>
      <c r="AV1" s="20" t="s">
        <v>47</v>
      </c>
      <c r="AW1" s="18" t="s">
        <v>48</v>
      </c>
      <c r="AX1" s="20" t="s">
        <v>49</v>
      </c>
      <c r="AY1" s="18" t="s">
        <v>50</v>
      </c>
    </row>
    <row r="2" spans="1:55" s="8" customFormat="1" ht="74.25" customHeight="1" thickBot="1">
      <c r="A2" s="9" t="s">
        <v>51</v>
      </c>
      <c r="B2" s="52" t="s">
        <v>339</v>
      </c>
      <c r="C2" s="21"/>
      <c r="D2" s="21"/>
      <c r="E2" s="21"/>
      <c r="F2" s="21"/>
      <c r="G2" s="21"/>
      <c r="H2" s="44" t="s">
        <v>52</v>
      </c>
      <c r="I2" s="21"/>
      <c r="J2" s="21"/>
      <c r="K2" s="21"/>
      <c r="L2" s="22"/>
      <c r="M2" s="22"/>
      <c r="N2" s="22"/>
      <c r="O2" s="22"/>
      <c r="P2" s="22"/>
      <c r="Q2" s="22"/>
      <c r="R2" s="22"/>
      <c r="S2" s="22"/>
      <c r="T2" s="22"/>
      <c r="U2" s="22"/>
      <c r="V2" s="22"/>
      <c r="W2" s="22"/>
      <c r="X2" s="22"/>
      <c r="Y2" s="21"/>
      <c r="Z2" s="44" t="s">
        <v>53</v>
      </c>
      <c r="AA2" s="44" t="s">
        <v>53</v>
      </c>
      <c r="AB2" s="22"/>
      <c r="AC2" s="21"/>
      <c r="AD2" s="22" t="s">
        <v>54</v>
      </c>
      <c r="AE2" s="22" t="s">
        <v>54</v>
      </c>
      <c r="AF2" s="30" t="s">
        <v>55</v>
      </c>
      <c r="AG2" s="30" t="s">
        <v>55</v>
      </c>
      <c r="AH2" s="22"/>
      <c r="AI2" s="23" t="s">
        <v>331</v>
      </c>
      <c r="AJ2" s="43" t="s">
        <v>56</v>
      </c>
      <c r="AK2" s="43" t="s">
        <v>56</v>
      </c>
      <c r="AL2" s="43" t="s">
        <v>338</v>
      </c>
      <c r="AM2" s="43" t="s">
        <v>338</v>
      </c>
      <c r="AN2" s="43" t="s">
        <v>57</v>
      </c>
      <c r="AO2" s="43" t="s">
        <v>57</v>
      </c>
      <c r="AP2" s="43"/>
      <c r="AQ2" s="43"/>
      <c r="AR2" s="22" t="s">
        <v>58</v>
      </c>
      <c r="AS2" s="22" t="s">
        <v>58</v>
      </c>
      <c r="AT2" s="22"/>
      <c r="AU2" s="23"/>
      <c r="AV2" s="22"/>
      <c r="AW2" s="23"/>
      <c r="AX2" s="40" t="s">
        <v>59</v>
      </c>
      <c r="AY2" s="40" t="s">
        <v>59</v>
      </c>
    </row>
    <row r="3" spans="1:55" ht="26.25">
      <c r="A3" s="10" t="s">
        <v>60</v>
      </c>
      <c r="B3" s="13" t="s">
        <v>61</v>
      </c>
      <c r="C3" s="27" t="s">
        <v>61</v>
      </c>
      <c r="D3" s="27" t="s">
        <v>62</v>
      </c>
      <c r="E3" s="27" t="s">
        <v>63</v>
      </c>
      <c r="F3" s="27" t="s">
        <v>61</v>
      </c>
      <c r="G3" s="27" t="s">
        <v>61</v>
      </c>
      <c r="H3" s="27" t="s">
        <v>61</v>
      </c>
      <c r="I3" s="27" t="s">
        <v>61</v>
      </c>
      <c r="J3" s="27" t="s">
        <v>61</v>
      </c>
      <c r="K3" s="27" t="s">
        <v>61</v>
      </c>
      <c r="L3" s="27" t="s">
        <v>61</v>
      </c>
      <c r="M3" s="27" t="s">
        <v>61</v>
      </c>
      <c r="N3" s="27" t="s">
        <v>337</v>
      </c>
      <c r="O3" s="27" t="s">
        <v>337</v>
      </c>
      <c r="P3" s="27" t="s">
        <v>337</v>
      </c>
      <c r="Q3" s="27" t="s">
        <v>337</v>
      </c>
      <c r="R3" s="27" t="s">
        <v>61</v>
      </c>
      <c r="S3" s="27" t="s">
        <v>61</v>
      </c>
      <c r="T3" s="27" t="s">
        <v>61</v>
      </c>
      <c r="U3" s="27" t="s">
        <v>61</v>
      </c>
      <c r="V3" s="27" t="s">
        <v>61</v>
      </c>
      <c r="W3" s="27" t="s">
        <v>61</v>
      </c>
      <c r="X3" s="27" t="s">
        <v>61</v>
      </c>
      <c r="Y3" s="27" t="s">
        <v>61</v>
      </c>
      <c r="Z3" s="27" t="s">
        <v>61</v>
      </c>
      <c r="AA3" s="27" t="s">
        <v>61</v>
      </c>
      <c r="AB3" s="27" t="s">
        <v>63</v>
      </c>
      <c r="AC3" s="27" t="s">
        <v>63</v>
      </c>
      <c r="AD3" s="27" t="s">
        <v>63</v>
      </c>
      <c r="AE3" s="27" t="s">
        <v>63</v>
      </c>
      <c r="AF3" s="27" t="s">
        <v>63</v>
      </c>
      <c r="AG3" s="27" t="s">
        <v>63</v>
      </c>
      <c r="AH3" s="27" t="s">
        <v>63</v>
      </c>
      <c r="AI3" s="28" t="s">
        <v>63</v>
      </c>
      <c r="AJ3" s="27" t="s">
        <v>61</v>
      </c>
      <c r="AK3" s="27" t="s">
        <v>61</v>
      </c>
      <c r="AL3" s="27" t="s">
        <v>61</v>
      </c>
      <c r="AM3" s="28" t="s">
        <v>61</v>
      </c>
      <c r="AN3" s="27" t="s">
        <v>61</v>
      </c>
      <c r="AO3" s="27" t="s">
        <v>61</v>
      </c>
      <c r="AP3" s="27" t="s">
        <v>63</v>
      </c>
      <c r="AQ3" s="27" t="s">
        <v>63</v>
      </c>
      <c r="AR3" s="27" t="s">
        <v>61</v>
      </c>
      <c r="AS3" s="29" t="s">
        <v>61</v>
      </c>
      <c r="AT3" s="27" t="s">
        <v>63</v>
      </c>
      <c r="AU3" s="28" t="s">
        <v>63</v>
      </c>
      <c r="AV3" s="27" t="s">
        <v>61</v>
      </c>
      <c r="AW3" s="28" t="s">
        <v>61</v>
      </c>
      <c r="AX3" s="27" t="s">
        <v>61</v>
      </c>
      <c r="AY3" s="27" t="s">
        <v>61</v>
      </c>
    </row>
    <row r="4" spans="1:55" ht="27.4" customHeight="1">
      <c r="A4" s="2" t="s">
        <v>64</v>
      </c>
      <c r="B4" s="34" t="str">
        <f>""</f>
        <v/>
      </c>
      <c r="C4" s="34" t="str">
        <f>""</f>
        <v/>
      </c>
      <c r="D4" s="34" t="str">
        <f>""</f>
        <v/>
      </c>
      <c r="E4" s="34" t="str">
        <f>""</f>
        <v/>
      </c>
      <c r="F4" s="34" t="str">
        <f>""</f>
        <v/>
      </c>
      <c r="G4" s="34" t="str">
        <f>""</f>
        <v/>
      </c>
      <c r="H4" s="34" t="str">
        <f>""</f>
        <v/>
      </c>
      <c r="I4" s="34" t="str">
        <f>""</f>
        <v/>
      </c>
      <c r="J4" s="34" t="str">
        <f>""</f>
        <v/>
      </c>
      <c r="K4" s="34" t="str">
        <f>""</f>
        <v/>
      </c>
      <c r="L4" s="30" t="s">
        <v>65</v>
      </c>
      <c r="M4" s="30" t="s">
        <v>65</v>
      </c>
      <c r="N4" s="34" t="str">
        <f>""</f>
        <v/>
      </c>
      <c r="O4" s="34" t="str">
        <f>""</f>
        <v/>
      </c>
      <c r="P4" s="34" t="str">
        <f>""</f>
        <v/>
      </c>
      <c r="Q4" s="34" t="str">
        <f>""</f>
        <v/>
      </c>
      <c r="R4" s="30" t="s">
        <v>66</v>
      </c>
      <c r="S4" s="30" t="s">
        <v>66</v>
      </c>
      <c r="T4" s="34" t="str">
        <f>""</f>
        <v/>
      </c>
      <c r="U4" s="34" t="str">
        <f>""</f>
        <v/>
      </c>
      <c r="V4" s="34" t="str">
        <f>""</f>
        <v/>
      </c>
      <c r="W4" s="34" t="str">
        <f>""</f>
        <v/>
      </c>
      <c r="X4" s="34" t="str">
        <f>""</f>
        <v/>
      </c>
      <c r="Y4" s="34" t="str">
        <f>""</f>
        <v/>
      </c>
      <c r="Z4" s="34" t="str">
        <f>""</f>
        <v/>
      </c>
      <c r="AA4" s="34" t="str">
        <f>""</f>
        <v/>
      </c>
      <c r="AB4" s="34" t="str">
        <f>""</f>
        <v/>
      </c>
      <c r="AC4" s="34" t="str">
        <f>""</f>
        <v/>
      </c>
      <c r="AD4" s="34" t="str">
        <f>""</f>
        <v/>
      </c>
      <c r="AE4" s="34" t="str">
        <f>""</f>
        <v/>
      </c>
      <c r="AF4" s="34" t="str">
        <f>""</f>
        <v/>
      </c>
      <c r="AG4" s="34" t="str">
        <f>""</f>
        <v/>
      </c>
      <c r="AH4" s="34" t="str">
        <f>""</f>
        <v/>
      </c>
      <c r="AI4" s="34" t="str">
        <f>""</f>
        <v/>
      </c>
      <c r="AJ4" s="34" t="str">
        <f>""</f>
        <v/>
      </c>
      <c r="AK4" s="34" t="str">
        <f>""</f>
        <v/>
      </c>
      <c r="AL4" s="34" t="str">
        <f>""</f>
        <v/>
      </c>
      <c r="AM4" s="34" t="str">
        <f>""</f>
        <v/>
      </c>
      <c r="AN4" s="34" t="str">
        <f>""</f>
        <v/>
      </c>
      <c r="AO4" s="34" t="str">
        <f>""</f>
        <v/>
      </c>
      <c r="AP4" s="34" t="str">
        <f>""</f>
        <v/>
      </c>
      <c r="AQ4" s="34" t="str">
        <f>""</f>
        <v/>
      </c>
      <c r="AR4" s="34" t="str">
        <f>""</f>
        <v/>
      </c>
      <c r="AS4" s="34" t="str">
        <f>""</f>
        <v/>
      </c>
      <c r="AT4" s="34" t="str">
        <f>""</f>
        <v/>
      </c>
      <c r="AU4" s="34" t="str">
        <f>""</f>
        <v/>
      </c>
      <c r="AV4" s="34" t="str">
        <f>""</f>
        <v/>
      </c>
      <c r="AW4" s="34" t="str">
        <f>""</f>
        <v/>
      </c>
      <c r="AX4" s="34" t="str">
        <f>""</f>
        <v/>
      </c>
      <c r="AY4" s="34" t="str">
        <f>""</f>
        <v/>
      </c>
    </row>
    <row r="5" spans="1:55" ht="23.25">
      <c r="A5" s="6" t="s">
        <v>67</v>
      </c>
      <c r="B5" s="14">
        <v>11</v>
      </c>
      <c r="C5" s="30">
        <v>11</v>
      </c>
      <c r="D5" s="34" t="str">
        <f>""</f>
        <v/>
      </c>
      <c r="E5" s="34" t="str">
        <f>""</f>
        <v/>
      </c>
      <c r="F5" s="30">
        <v>1329</v>
      </c>
      <c r="G5" s="32">
        <v>1329</v>
      </c>
      <c r="H5" s="32">
        <v>14</v>
      </c>
      <c r="I5" s="30">
        <v>14</v>
      </c>
      <c r="J5" s="32">
        <v>36</v>
      </c>
      <c r="K5" s="30">
        <v>36</v>
      </c>
      <c r="L5" s="30">
        <v>98</v>
      </c>
      <c r="M5" s="30">
        <v>98</v>
      </c>
      <c r="N5" s="34" t="str">
        <f>""</f>
        <v/>
      </c>
      <c r="O5" s="34" t="str">
        <f>""</f>
        <v/>
      </c>
      <c r="P5" s="30">
        <v>19</v>
      </c>
      <c r="Q5" s="30">
        <v>19</v>
      </c>
      <c r="R5" s="30">
        <v>31</v>
      </c>
      <c r="S5" s="30">
        <v>31</v>
      </c>
      <c r="T5" s="30">
        <v>30772</v>
      </c>
      <c r="U5" s="30">
        <v>30772</v>
      </c>
      <c r="V5" s="30">
        <v>50</v>
      </c>
      <c r="W5" s="30">
        <v>50</v>
      </c>
      <c r="X5" s="30">
        <v>15</v>
      </c>
      <c r="Y5" s="30">
        <v>15</v>
      </c>
      <c r="Z5" s="30">
        <v>6619</v>
      </c>
      <c r="AA5" s="30">
        <v>6619</v>
      </c>
      <c r="AB5" s="34" t="str">
        <f>""</f>
        <v/>
      </c>
      <c r="AC5" s="34" t="str">
        <f>""</f>
        <v/>
      </c>
      <c r="AD5" s="34" t="str">
        <f>""</f>
        <v/>
      </c>
      <c r="AE5" s="34" t="str">
        <f>""</f>
        <v/>
      </c>
      <c r="AF5" s="34" t="str">
        <f>""</f>
        <v/>
      </c>
      <c r="AG5" s="34" t="str">
        <f>""</f>
        <v/>
      </c>
      <c r="AH5" s="34" t="str">
        <f>""</f>
        <v/>
      </c>
      <c r="AI5" s="34" t="str">
        <f>""</f>
        <v/>
      </c>
      <c r="AJ5" s="30">
        <v>10</v>
      </c>
      <c r="AK5" s="32">
        <v>10</v>
      </c>
      <c r="AL5" s="30">
        <v>179</v>
      </c>
      <c r="AM5" s="32">
        <v>179</v>
      </c>
      <c r="AN5" s="30">
        <v>440</v>
      </c>
      <c r="AO5" s="32">
        <v>440</v>
      </c>
      <c r="AP5" s="34" t="str">
        <f>""</f>
        <v/>
      </c>
      <c r="AQ5" s="34" t="str">
        <f>""</f>
        <v/>
      </c>
      <c r="AR5" s="30">
        <v>21</v>
      </c>
      <c r="AS5" s="32">
        <v>21</v>
      </c>
      <c r="AT5" s="34" t="str">
        <f>""</f>
        <v/>
      </c>
      <c r="AU5" s="34" t="str">
        <f>""</f>
        <v/>
      </c>
      <c r="AV5" s="30">
        <v>48</v>
      </c>
      <c r="AW5" s="32">
        <v>48</v>
      </c>
      <c r="AX5" s="30">
        <v>3204</v>
      </c>
      <c r="AY5" s="32">
        <v>3204</v>
      </c>
    </row>
    <row r="6" spans="1:55" ht="23.25">
      <c r="A6" s="6" t="s">
        <v>68</v>
      </c>
      <c r="B6" s="14">
        <v>11</v>
      </c>
      <c r="C6" s="31">
        <f>Table15[[#This Row],[AT]]/B5</f>
        <v>1</v>
      </c>
      <c r="D6" s="34" t="str">
        <f>""</f>
        <v/>
      </c>
      <c r="E6" s="34" t="str">
        <f>""</f>
        <v/>
      </c>
      <c r="F6" s="30">
        <v>316</v>
      </c>
      <c r="G6" s="31">
        <f>Table15[[#This Row],[CY]]/1329</f>
        <v>0.23777276147479307</v>
      </c>
      <c r="H6" s="30">
        <v>14</v>
      </c>
      <c r="I6" s="31">
        <f>Table15[[#This Row],[CZ]]/14</f>
        <v>1</v>
      </c>
      <c r="J6" s="30">
        <v>35</v>
      </c>
      <c r="K6" s="31">
        <f>Table15[[#This Row],[DE-BavPrivSec]]/36</f>
        <v>0.97222222222222221</v>
      </c>
      <c r="L6" s="30">
        <v>96</v>
      </c>
      <c r="M6" s="31">
        <f>Table15[[#This Row],[DK]]/98</f>
        <v>0.97959183673469385</v>
      </c>
      <c r="N6" s="34" t="str">
        <f>""</f>
        <v/>
      </c>
      <c r="O6" s="34" t="str">
        <f>""</f>
        <v/>
      </c>
      <c r="P6" s="30">
        <v>16</v>
      </c>
      <c r="Q6" s="31">
        <f>Table15[[#This Row],[EE]]/19</f>
        <v>0.84210526315789469</v>
      </c>
      <c r="R6" s="30">
        <v>28</v>
      </c>
      <c r="S6" s="31">
        <f>Table15[[#This Row],[EL]]/31</f>
        <v>0.90322580645161288</v>
      </c>
      <c r="T6" s="30">
        <v>10257</v>
      </c>
      <c r="U6" s="31">
        <f>Table15[[#This Row],[ES]]/30772</f>
        <v>0.33332250097491228</v>
      </c>
      <c r="V6" s="30">
        <v>50</v>
      </c>
      <c r="W6" s="31">
        <f>Table15[[#This Row],[FI]]/50</f>
        <v>1</v>
      </c>
      <c r="X6" s="30">
        <v>14</v>
      </c>
      <c r="Y6" s="31">
        <f>Table15[[#This Row],[FR]]/15</f>
        <v>0.93333333333333335</v>
      </c>
      <c r="Z6" s="30">
        <v>3031</v>
      </c>
      <c r="AA6" s="31">
        <f>Table15[[#This Row],[HR]]/6619</f>
        <v>0.45792415772775341</v>
      </c>
      <c r="AB6" s="34" t="str">
        <f>""</f>
        <v/>
      </c>
      <c r="AC6" s="34" t="str">
        <f>""</f>
        <v/>
      </c>
      <c r="AD6" s="34" t="str">
        <f>""</f>
        <v/>
      </c>
      <c r="AE6" s="34" t="str">
        <f>""</f>
        <v/>
      </c>
      <c r="AF6" s="34" t="str">
        <f>""</f>
        <v/>
      </c>
      <c r="AG6" s="34" t="str">
        <f>""</f>
        <v/>
      </c>
      <c r="AH6" s="34" t="str">
        <f>""</f>
        <v/>
      </c>
      <c r="AI6" s="34" t="str">
        <f>""</f>
        <v/>
      </c>
      <c r="AJ6" s="30">
        <v>9</v>
      </c>
      <c r="AK6" s="31">
        <f>Table15[[#This Row],[LT]]/10</f>
        <v>0.9</v>
      </c>
      <c r="AL6" s="30">
        <v>179</v>
      </c>
      <c r="AM6" s="31">
        <f>Table15[[#This Row],[LV]]/179</f>
        <v>1</v>
      </c>
      <c r="AN6" s="30">
        <v>109</v>
      </c>
      <c r="AO6" s="31">
        <f>Table15[[#This Row],[MT]]/440</f>
        <v>0.24772727272727274</v>
      </c>
      <c r="AP6" s="34" t="str">
        <f>""</f>
        <v/>
      </c>
      <c r="AQ6" s="34" t="str">
        <f>""</f>
        <v/>
      </c>
      <c r="AR6" s="30">
        <v>21</v>
      </c>
      <c r="AS6" s="31">
        <f>Table15[[#This Row],[PL]]/21</f>
        <v>1</v>
      </c>
      <c r="AT6" s="34" t="str">
        <f>""</f>
        <v/>
      </c>
      <c r="AU6" s="34" t="str">
        <f>""</f>
        <v/>
      </c>
      <c r="AV6" s="30">
        <v>48</v>
      </c>
      <c r="AW6" s="31">
        <f>Table15[[#This Row],[SE]]/48</f>
        <v>1</v>
      </c>
      <c r="AX6" s="30">
        <v>895</v>
      </c>
      <c r="AY6" s="31">
        <f>Table15[[#This Row],[SI]]/3204</f>
        <v>0.2793383270911361</v>
      </c>
    </row>
    <row r="7" spans="1:55" ht="23.25">
      <c r="A7" s="6" t="s">
        <v>69</v>
      </c>
      <c r="B7" s="14">
        <v>11</v>
      </c>
      <c r="C7" s="31">
        <f>Table15[[#This Row],[AT]]/B5</f>
        <v>1</v>
      </c>
      <c r="D7" s="34" t="str">
        <f>""</f>
        <v/>
      </c>
      <c r="E7" s="34" t="str">
        <f>""</f>
        <v/>
      </c>
      <c r="F7" s="30">
        <v>309</v>
      </c>
      <c r="G7" s="31">
        <f>Table15[[#This Row],[CY]]/316</f>
        <v>0.97784810126582278</v>
      </c>
      <c r="H7" s="30">
        <v>14</v>
      </c>
      <c r="I7" s="31">
        <f>Table15[[#This Row],[CZ]]/14</f>
        <v>1</v>
      </c>
      <c r="J7" s="30">
        <v>35</v>
      </c>
      <c r="K7" s="31">
        <f>Table15[[#This Row],[DE-BavPrivSec]]/35</f>
        <v>1</v>
      </c>
      <c r="L7" s="30">
        <v>96</v>
      </c>
      <c r="M7" s="31">
        <f>Table15[[#This Row],[DK]]/96</f>
        <v>1</v>
      </c>
      <c r="N7" s="34" t="str">
        <f>""</f>
        <v/>
      </c>
      <c r="O7" s="34" t="str">
        <f>""</f>
        <v/>
      </c>
      <c r="P7" s="30">
        <v>16</v>
      </c>
      <c r="Q7" s="31">
        <f>Table15[[#This Row],[EE]]/16</f>
        <v>1</v>
      </c>
      <c r="R7" s="30">
        <v>28</v>
      </c>
      <c r="S7" s="31">
        <f>Table15[[#This Row],[EL]]/28</f>
        <v>1</v>
      </c>
      <c r="T7" s="30"/>
      <c r="U7" s="31"/>
      <c r="V7" s="30">
        <v>48</v>
      </c>
      <c r="W7" s="31">
        <f>Table15[[#This Row],[FI]]/50</f>
        <v>0.96</v>
      </c>
      <c r="X7" s="30">
        <v>14</v>
      </c>
      <c r="Y7" s="31">
        <f>Table15[[#This Row],[FR]]/14</f>
        <v>1</v>
      </c>
      <c r="Z7" s="30">
        <v>2915</v>
      </c>
      <c r="AA7" s="31">
        <f>Table15[[#This Row],[HR]]/3031</f>
        <v>0.96172880237545366</v>
      </c>
      <c r="AB7" s="34" t="str">
        <f>""</f>
        <v/>
      </c>
      <c r="AC7" s="34" t="str">
        <f>""</f>
        <v/>
      </c>
      <c r="AD7" s="34" t="str">
        <f>""</f>
        <v/>
      </c>
      <c r="AE7" s="34" t="str">
        <f>""</f>
        <v/>
      </c>
      <c r="AF7" s="34" t="str">
        <f>""</f>
        <v/>
      </c>
      <c r="AG7" s="34" t="str">
        <f>""</f>
        <v/>
      </c>
      <c r="AH7" s="34" t="str">
        <f>""</f>
        <v/>
      </c>
      <c r="AI7" s="34" t="str">
        <f>""</f>
        <v/>
      </c>
      <c r="AJ7" s="30">
        <v>9</v>
      </c>
      <c r="AK7" s="31">
        <f>Table15[[#This Row],[LT]]/9</f>
        <v>1</v>
      </c>
      <c r="AL7" s="30"/>
      <c r="AM7" s="31"/>
      <c r="AN7" s="30">
        <f>2+41+6+22+34</f>
        <v>105</v>
      </c>
      <c r="AO7" s="31">
        <f>Table15[[#This Row],[MT]]/109</f>
        <v>0.96330275229357798</v>
      </c>
      <c r="AP7" s="34" t="str">
        <f>""</f>
        <v/>
      </c>
      <c r="AQ7" s="34" t="str">
        <f>""</f>
        <v/>
      </c>
      <c r="AR7" s="34" t="str">
        <f>""</f>
        <v/>
      </c>
      <c r="AS7" s="35" t="str">
        <f>""</f>
        <v/>
      </c>
      <c r="AT7" s="34" t="str">
        <f>""</f>
        <v/>
      </c>
      <c r="AU7" s="34" t="str">
        <f>""</f>
        <v/>
      </c>
      <c r="AV7" s="30">
        <v>48</v>
      </c>
      <c r="AW7" s="31">
        <f>Table15[[#This Row],[SE]]/48</f>
        <v>1</v>
      </c>
      <c r="AX7" s="30">
        <v>893</v>
      </c>
      <c r="AY7" s="31">
        <f>Table15[[#This Row],[SI]]/895</f>
        <v>0.99776536312849162</v>
      </c>
      <c r="BB7" s="40"/>
    </row>
    <row r="8" spans="1:55" ht="57">
      <c r="A8" s="6" t="s">
        <v>70</v>
      </c>
      <c r="B8" s="14">
        <v>0</v>
      </c>
      <c r="C8" s="31">
        <f>Table15[[#This Row],[AT]]/B5</f>
        <v>0</v>
      </c>
      <c r="D8" s="34" t="str">
        <f>""</f>
        <v/>
      </c>
      <c r="E8" s="34" t="str">
        <f>""</f>
        <v/>
      </c>
      <c r="F8" s="30">
        <v>43</v>
      </c>
      <c r="G8" s="31">
        <f>Table15[[#This Row],[CY]]/316</f>
        <v>0.13607594936708861</v>
      </c>
      <c r="H8" s="30">
        <v>14</v>
      </c>
      <c r="I8" s="31">
        <f>Table15[[#This Row],[CZ]]/14</f>
        <v>1</v>
      </c>
      <c r="J8" s="30">
        <v>0</v>
      </c>
      <c r="K8" s="31">
        <f>Table15[[#This Row],[DE-BavPrivSec]]/35</f>
        <v>0</v>
      </c>
      <c r="L8" s="30">
        <v>96</v>
      </c>
      <c r="M8" s="31">
        <f>Table15[[#This Row],[DK]]/96</f>
        <v>1</v>
      </c>
      <c r="N8" s="34" t="str">
        <f>""</f>
        <v/>
      </c>
      <c r="O8" s="34" t="str">
        <f>""</f>
        <v/>
      </c>
      <c r="P8" s="30">
        <v>10</v>
      </c>
      <c r="Q8" s="31">
        <f>Table15[[#This Row],[EE]]/16</f>
        <v>0.625</v>
      </c>
      <c r="R8" s="30">
        <v>28</v>
      </c>
      <c r="S8" s="31">
        <f>Table15[[#This Row],[EL]]/28</f>
        <v>1</v>
      </c>
      <c r="T8" s="33">
        <v>2058</v>
      </c>
      <c r="U8" s="31">
        <f>Table15[[#This Row],[ES]]/10257</f>
        <v>0.20064346300087746</v>
      </c>
      <c r="V8" s="30">
        <v>34</v>
      </c>
      <c r="W8" s="31">
        <f>Table15[[#This Row],[FI]]/50</f>
        <v>0.68</v>
      </c>
      <c r="X8" s="30">
        <v>6</v>
      </c>
      <c r="Y8" s="31">
        <f>Table15[[#This Row],[FR]]/14</f>
        <v>0.42857142857142855</v>
      </c>
      <c r="Z8" s="30">
        <v>1248</v>
      </c>
      <c r="AA8" s="31">
        <f>Table15[[#This Row],[HR]]/3031</f>
        <v>0.4117452985813263</v>
      </c>
      <c r="AB8" s="34" t="str">
        <f>""</f>
        <v/>
      </c>
      <c r="AC8" s="34" t="str">
        <f>""</f>
        <v/>
      </c>
      <c r="AD8" s="34" t="str">
        <f>""</f>
        <v/>
      </c>
      <c r="AE8" s="34" t="str">
        <f>""</f>
        <v/>
      </c>
      <c r="AF8" s="34" t="str">
        <f>""</f>
        <v/>
      </c>
      <c r="AG8" s="34" t="str">
        <f>""</f>
        <v/>
      </c>
      <c r="AH8" s="34" t="str">
        <f>""</f>
        <v/>
      </c>
      <c r="AI8" s="34" t="str">
        <f>""</f>
        <v/>
      </c>
      <c r="AJ8" s="30">
        <v>0</v>
      </c>
      <c r="AK8" s="31">
        <f>Table15[[#This Row],[LT]]/9</f>
        <v>0</v>
      </c>
      <c r="AL8" s="30">
        <v>174</v>
      </c>
      <c r="AM8" s="31">
        <f>Table15[[#This Row],[LV]]/179</f>
        <v>0.97206703910614523</v>
      </c>
      <c r="AN8" s="30">
        <v>7</v>
      </c>
      <c r="AO8" s="31">
        <f>Table15[[#This Row],[MT]]/109</f>
        <v>6.4220183486238536E-2</v>
      </c>
      <c r="AP8" s="34" t="str">
        <f>""</f>
        <v/>
      </c>
      <c r="AQ8" s="34" t="str">
        <f>""</f>
        <v/>
      </c>
      <c r="AR8" s="34" t="str">
        <f>""</f>
        <v/>
      </c>
      <c r="AS8" s="35" t="str">
        <f>""</f>
        <v/>
      </c>
      <c r="AT8" s="34" t="str">
        <f>""</f>
        <v/>
      </c>
      <c r="AU8" s="34" t="str">
        <f>""</f>
        <v/>
      </c>
      <c r="AV8" s="30">
        <v>30</v>
      </c>
      <c r="AW8" s="31">
        <f>Table15[[#This Row],[SE]]/48</f>
        <v>0.625</v>
      </c>
      <c r="AX8" s="30">
        <v>637</v>
      </c>
      <c r="AY8" s="31">
        <f>Table15[[#This Row],[SI]]/895</f>
        <v>0.71173184357541897</v>
      </c>
      <c r="BA8" s="67" t="s">
        <v>343</v>
      </c>
      <c r="BB8">
        <f>Table15[[#This Row],[CY]]+D13+Table15[[#This Row],[CZ]]+Table15[[#This Row],[DE-BavPrivSec]]+Table15[[#This Row],[DK]]+N13+P13+Table15[[#This Row],[EE]]+Table15[[#This Row],[EL]]+Table15[[#This Row],[ES]]+Table15[[#This Row],[FI]]+Table15[[#This Row],[FR]]+Table15[[#This Row],[HR]]+AB13+AD13+AF13+AH13+Table15[[#This Row],[LT]]+Table15[[#This Row],[LV]]+Table15[[#This Row],[MT]]+AP13+AT13+Table15[[#This Row],[SE]]+Table15[[#This Row],[SI]]</f>
        <v>5468</v>
      </c>
    </row>
    <row r="9" spans="1:55" ht="34.9">
      <c r="A9" s="6" t="s">
        <v>71</v>
      </c>
      <c r="B9" s="14">
        <v>0</v>
      </c>
      <c r="C9" s="31">
        <f>Table15[[#This Row],[AT]]/B5</f>
        <v>0</v>
      </c>
      <c r="D9" s="34" t="str">
        <f>""</f>
        <v/>
      </c>
      <c r="E9" s="34" t="str">
        <f>""</f>
        <v/>
      </c>
      <c r="F9" s="30">
        <v>297</v>
      </c>
      <c r="G9" s="31">
        <f>Table15[[#This Row],[CY]]/316</f>
        <v>0.939873417721519</v>
      </c>
      <c r="H9" s="30">
        <v>12</v>
      </c>
      <c r="I9" s="31">
        <f>Table15[[#This Row],[CZ]]/14</f>
        <v>0.8571428571428571</v>
      </c>
      <c r="J9" s="30">
        <v>14</v>
      </c>
      <c r="K9" s="31">
        <f>Table15[[#This Row],[DE-BavPrivSec]]/35</f>
        <v>0.4</v>
      </c>
      <c r="L9" s="30"/>
      <c r="M9" s="31"/>
      <c r="N9" s="34" t="str">
        <f>""</f>
        <v/>
      </c>
      <c r="O9" s="34" t="str">
        <f>""</f>
        <v/>
      </c>
      <c r="P9" s="30">
        <v>16</v>
      </c>
      <c r="Q9" s="31">
        <f>Table15[[#This Row],[EE]]/16</f>
        <v>1</v>
      </c>
      <c r="R9" s="30">
        <v>23</v>
      </c>
      <c r="S9" s="31">
        <f>Table15[[#This Row],[EL]]/28</f>
        <v>0.8214285714285714</v>
      </c>
      <c r="T9" s="30"/>
      <c r="U9" s="31">
        <v>0.95</v>
      </c>
      <c r="V9" s="30">
        <v>45</v>
      </c>
      <c r="W9" s="31">
        <f>Table15[[#This Row],[FI]]/50</f>
        <v>0.9</v>
      </c>
      <c r="X9" s="34" t="str">
        <f>""</f>
        <v/>
      </c>
      <c r="Y9" s="34" t="str">
        <f>""</f>
        <v/>
      </c>
      <c r="Z9" s="30">
        <v>2513</v>
      </c>
      <c r="AA9" s="31">
        <f>Table15[[#This Row],[HR]]/3031</f>
        <v>0.82909930715935332</v>
      </c>
      <c r="AB9" s="34" t="str">
        <f>""</f>
        <v/>
      </c>
      <c r="AC9" s="34" t="str">
        <f>""</f>
        <v/>
      </c>
      <c r="AD9" s="34" t="str">
        <f>""</f>
        <v/>
      </c>
      <c r="AE9" s="34" t="str">
        <f>""</f>
        <v/>
      </c>
      <c r="AF9" s="34" t="str">
        <f>""</f>
        <v/>
      </c>
      <c r="AG9" s="34" t="str">
        <f>""</f>
        <v/>
      </c>
      <c r="AH9" s="34" t="str">
        <f>""</f>
        <v/>
      </c>
      <c r="AI9" s="34" t="str">
        <f>""</f>
        <v/>
      </c>
      <c r="AJ9" s="30">
        <v>5</v>
      </c>
      <c r="AK9" s="31">
        <f>Table15[[#This Row],[LT]]/9</f>
        <v>0.55555555555555558</v>
      </c>
      <c r="AL9" s="30"/>
      <c r="AM9" s="31"/>
      <c r="AN9" s="30">
        <v>98</v>
      </c>
      <c r="AO9" s="31">
        <f>Table15[[#This Row],[MT]]/109</f>
        <v>0.8990825688073395</v>
      </c>
      <c r="AP9" s="34" t="str">
        <f>""</f>
        <v/>
      </c>
      <c r="AQ9" s="34" t="str">
        <f>""</f>
        <v/>
      </c>
      <c r="AR9" s="34" t="str">
        <f>""</f>
        <v/>
      </c>
      <c r="AS9" s="35" t="str">
        <f>""</f>
        <v/>
      </c>
      <c r="AT9" s="34" t="str">
        <f>""</f>
        <v/>
      </c>
      <c r="AU9" s="34" t="str">
        <f>""</f>
        <v/>
      </c>
      <c r="AV9" s="34" t="str">
        <f>""</f>
        <v/>
      </c>
      <c r="AW9" s="35" t="str">
        <f>""</f>
        <v/>
      </c>
      <c r="AX9" s="30">
        <v>442</v>
      </c>
      <c r="AY9" s="31">
        <f>Table15[[#This Row],[SI]]/895</f>
        <v>0.49385474860335193</v>
      </c>
    </row>
    <row r="10" spans="1:55">
      <c r="A10" s="4" t="s">
        <v>72</v>
      </c>
      <c r="B10" s="34" t="str">
        <f>""</f>
        <v/>
      </c>
      <c r="C10" s="34" t="str">
        <f>""</f>
        <v/>
      </c>
      <c r="D10" s="34" t="str">
        <f>""</f>
        <v/>
      </c>
      <c r="E10" s="34" t="str">
        <f>""</f>
        <v/>
      </c>
      <c r="F10" s="34" t="str">
        <f>""</f>
        <v/>
      </c>
      <c r="G10" s="34" t="str">
        <f>""</f>
        <v/>
      </c>
      <c r="H10" s="34" t="str">
        <f>""</f>
        <v/>
      </c>
      <c r="I10" s="34" t="str">
        <f>""</f>
        <v/>
      </c>
      <c r="J10" s="34" t="str">
        <f>""</f>
        <v/>
      </c>
      <c r="K10" s="34" t="str">
        <f>""</f>
        <v/>
      </c>
      <c r="L10" s="34" t="str">
        <f>""</f>
        <v/>
      </c>
      <c r="M10" s="34" t="str">
        <f>""</f>
        <v/>
      </c>
      <c r="N10" s="34" t="str">
        <f>""</f>
        <v/>
      </c>
      <c r="O10" s="34" t="str">
        <f>""</f>
        <v/>
      </c>
      <c r="P10" s="34" t="str">
        <f>""</f>
        <v/>
      </c>
      <c r="Q10" s="34" t="str">
        <f>""</f>
        <v/>
      </c>
      <c r="R10" s="34" t="str">
        <f>""</f>
        <v/>
      </c>
      <c r="S10" s="34" t="str">
        <f>""</f>
        <v/>
      </c>
      <c r="T10" s="34" t="str">
        <f>""</f>
        <v/>
      </c>
      <c r="U10" s="34" t="str">
        <f>""</f>
        <v/>
      </c>
      <c r="V10" s="34" t="str">
        <f>""</f>
        <v/>
      </c>
      <c r="W10" s="34" t="str">
        <f>""</f>
        <v/>
      </c>
      <c r="X10" s="34" t="str">
        <f>""</f>
        <v/>
      </c>
      <c r="Y10" s="34" t="str">
        <f>""</f>
        <v/>
      </c>
      <c r="Z10" s="34" t="str">
        <f>""</f>
        <v/>
      </c>
      <c r="AA10" s="34" t="str">
        <f>""</f>
        <v/>
      </c>
      <c r="AB10" s="34" t="str">
        <f>""</f>
        <v/>
      </c>
      <c r="AC10" s="34" t="str">
        <f>""</f>
        <v/>
      </c>
      <c r="AD10" s="34" t="str">
        <f>""</f>
        <v/>
      </c>
      <c r="AE10" s="34" t="str">
        <f>""</f>
        <v/>
      </c>
      <c r="AF10" s="34" t="str">
        <f>""</f>
        <v/>
      </c>
      <c r="AG10" s="34" t="str">
        <f>""</f>
        <v/>
      </c>
      <c r="AH10" s="34" t="str">
        <f>""</f>
        <v/>
      </c>
      <c r="AI10" s="34" t="str">
        <f>""</f>
        <v/>
      </c>
      <c r="AJ10" s="34" t="str">
        <f>""</f>
        <v/>
      </c>
      <c r="AK10" s="34" t="str">
        <f>""</f>
        <v/>
      </c>
      <c r="AL10" s="34" t="str">
        <f>""</f>
        <v/>
      </c>
      <c r="AM10" s="34" t="str">
        <f>""</f>
        <v/>
      </c>
      <c r="AN10" s="34" t="str">
        <f>""</f>
        <v/>
      </c>
      <c r="AO10" s="34" t="str">
        <f>""</f>
        <v/>
      </c>
      <c r="AP10" s="34" t="str">
        <f>""</f>
        <v/>
      </c>
      <c r="AQ10" s="34" t="str">
        <f>""</f>
        <v/>
      </c>
      <c r="AR10" s="34" t="str">
        <f>""</f>
        <v/>
      </c>
      <c r="AS10" s="34" t="str">
        <f>""</f>
        <v/>
      </c>
      <c r="AT10" s="34" t="str">
        <f>""</f>
        <v/>
      </c>
      <c r="AU10" s="34" t="str">
        <f>""</f>
        <v/>
      </c>
      <c r="AV10" s="34" t="str">
        <f>""</f>
        <v/>
      </c>
      <c r="AW10" s="34" t="str">
        <f>""</f>
        <v/>
      </c>
      <c r="AX10" s="34" t="str">
        <f>""</f>
        <v/>
      </c>
      <c r="AY10" s="34" t="str">
        <f>""</f>
        <v/>
      </c>
    </row>
    <row r="11" spans="1:55" ht="23.25">
      <c r="A11" s="6" t="s">
        <v>73</v>
      </c>
      <c r="B11" s="34" t="str">
        <f>""</f>
        <v/>
      </c>
      <c r="C11" s="34" t="str">
        <f>""</f>
        <v/>
      </c>
      <c r="D11" s="30">
        <v>2917</v>
      </c>
      <c r="E11" s="32">
        <v>2917</v>
      </c>
      <c r="F11" s="34" t="str">
        <f>""</f>
        <v/>
      </c>
      <c r="G11" s="34" t="str">
        <f>""</f>
        <v/>
      </c>
      <c r="H11" s="34" t="str">
        <f>""</f>
        <v/>
      </c>
      <c r="I11" s="34" t="str">
        <f>""</f>
        <v/>
      </c>
      <c r="J11" s="34" t="str">
        <f>""</f>
        <v/>
      </c>
      <c r="K11" s="34" t="str">
        <f>""</f>
        <v/>
      </c>
      <c r="L11" s="34" t="str">
        <f>""</f>
        <v/>
      </c>
      <c r="M11" s="34" t="str">
        <f>""</f>
        <v/>
      </c>
      <c r="N11" s="30">
        <v>73</v>
      </c>
      <c r="O11" s="30">
        <v>73</v>
      </c>
      <c r="P11" s="30">
        <v>16</v>
      </c>
      <c r="Q11" s="32">
        <v>16</v>
      </c>
      <c r="R11" s="34" t="str">
        <f>""</f>
        <v/>
      </c>
      <c r="S11" s="34" t="str">
        <f>""</f>
        <v/>
      </c>
      <c r="T11" s="34" t="str">
        <f>""</f>
        <v/>
      </c>
      <c r="U11" s="34" t="str">
        <f>""</f>
        <v/>
      </c>
      <c r="V11" s="34" t="str">
        <f>""</f>
        <v/>
      </c>
      <c r="W11" s="34" t="str">
        <f>""</f>
        <v/>
      </c>
      <c r="X11" s="34" t="str">
        <f>""</f>
        <v/>
      </c>
      <c r="Y11" s="34" t="str">
        <f>""</f>
        <v/>
      </c>
      <c r="Z11" s="34" t="str">
        <f>""</f>
        <v/>
      </c>
      <c r="AA11" s="34" t="str">
        <f>""</f>
        <v/>
      </c>
      <c r="AB11" s="30">
        <v>281</v>
      </c>
      <c r="AC11" s="32">
        <v>281</v>
      </c>
      <c r="AD11" s="30">
        <v>100</v>
      </c>
      <c r="AE11" s="32">
        <v>100</v>
      </c>
      <c r="AF11" s="30">
        <v>55</v>
      </c>
      <c r="AG11" s="32">
        <v>55</v>
      </c>
      <c r="AH11" s="30">
        <v>299</v>
      </c>
      <c r="AI11" s="32">
        <v>299</v>
      </c>
      <c r="AJ11" s="34" t="str">
        <f>""</f>
        <v/>
      </c>
      <c r="AK11" s="34" t="str">
        <f>""</f>
        <v/>
      </c>
      <c r="AL11" s="34" t="str">
        <f>""</f>
        <v/>
      </c>
      <c r="AM11" s="34" t="str">
        <f>""</f>
        <v/>
      </c>
      <c r="AN11" s="34" t="str">
        <f>""</f>
        <v/>
      </c>
      <c r="AO11" s="34" t="str">
        <f>""</f>
        <v/>
      </c>
      <c r="AP11" s="30">
        <v>12675</v>
      </c>
      <c r="AQ11" s="32">
        <v>12675</v>
      </c>
      <c r="AR11" s="34" t="str">
        <f>""</f>
        <v/>
      </c>
      <c r="AS11" s="35" t="str">
        <f>""</f>
        <v/>
      </c>
      <c r="AT11" s="30">
        <v>2671</v>
      </c>
      <c r="AU11" s="32">
        <v>2671</v>
      </c>
      <c r="AV11" s="34" t="str">
        <f>""</f>
        <v/>
      </c>
      <c r="AW11" s="34" t="str">
        <f>""</f>
        <v/>
      </c>
      <c r="AX11" s="34" t="str">
        <f>""</f>
        <v/>
      </c>
      <c r="AY11" s="34" t="str">
        <f>""</f>
        <v/>
      </c>
      <c r="BA11" s="68" t="s">
        <v>342</v>
      </c>
      <c r="BB11">
        <f>B6+J6+R6+X6+AJ6+AV6</f>
        <v>145</v>
      </c>
    </row>
    <row r="12" spans="1:55">
      <c r="A12" s="6" t="s">
        <v>74</v>
      </c>
      <c r="B12" s="34" t="str">
        <f>""</f>
        <v/>
      </c>
      <c r="C12" s="34" t="str">
        <f>""</f>
        <v/>
      </c>
      <c r="D12" s="30">
        <v>401</v>
      </c>
      <c r="E12" s="31">
        <f>Table15[[#This Row],[BE]]/2917</f>
        <v>0.13747000342817964</v>
      </c>
      <c r="F12" s="34" t="str">
        <f>""</f>
        <v/>
      </c>
      <c r="G12" s="34" t="str">
        <f>""</f>
        <v/>
      </c>
      <c r="H12" s="34" t="str">
        <f>""</f>
        <v/>
      </c>
      <c r="I12" s="34" t="str">
        <f>""</f>
        <v/>
      </c>
      <c r="J12" s="34" t="str">
        <f>""</f>
        <v/>
      </c>
      <c r="K12" s="34" t="str">
        <f>""</f>
        <v/>
      </c>
      <c r="L12" s="34" t="str">
        <f>""</f>
        <v/>
      </c>
      <c r="M12" s="34" t="str">
        <f>""</f>
        <v/>
      </c>
      <c r="N12" s="30">
        <v>69</v>
      </c>
      <c r="O12" s="31">
        <f>Table15[[#This Row],[EDPS]]/73</f>
        <v>0.9452054794520548</v>
      </c>
      <c r="P12" s="30">
        <v>15</v>
      </c>
      <c r="Q12" s="31">
        <f>Table15[[#This Row],[EE]]/16</f>
        <v>0.9375</v>
      </c>
      <c r="R12" s="34" t="str">
        <f>""</f>
        <v/>
      </c>
      <c r="S12" s="34" t="str">
        <f>""</f>
        <v/>
      </c>
      <c r="T12" s="34" t="str">
        <f>""</f>
        <v/>
      </c>
      <c r="U12" s="34" t="str">
        <f>""</f>
        <v/>
      </c>
      <c r="V12" s="34" t="str">
        <f>""</f>
        <v/>
      </c>
      <c r="W12" s="34" t="str">
        <f>""</f>
        <v/>
      </c>
      <c r="X12" s="34" t="str">
        <f>""</f>
        <v/>
      </c>
      <c r="Y12" s="34" t="str">
        <f>""</f>
        <v/>
      </c>
      <c r="Z12" s="34" t="str">
        <f>""</f>
        <v/>
      </c>
      <c r="AA12" s="34" t="str">
        <f>""</f>
        <v/>
      </c>
      <c r="AB12" s="30">
        <v>134</v>
      </c>
      <c r="AC12" s="31">
        <f>Table15[[#This Row],[HU]]/281</f>
        <v>0.47686832740213525</v>
      </c>
      <c r="AD12" s="30">
        <v>66</v>
      </c>
      <c r="AE12" s="31">
        <f>Table15[[#This Row],[IE]]/100</f>
        <v>0.66</v>
      </c>
      <c r="AF12" s="30">
        <v>55</v>
      </c>
      <c r="AG12" s="31">
        <f>Table15[[#This Row],[IT]]/55</f>
        <v>1</v>
      </c>
      <c r="AH12" s="30">
        <v>71</v>
      </c>
      <c r="AI12" s="31">
        <f>Table15[[#This Row],[LI]]/299</f>
        <v>0.23745819397993312</v>
      </c>
      <c r="AJ12" s="34" t="str">
        <f>""</f>
        <v/>
      </c>
      <c r="AK12" s="34" t="str">
        <f>""</f>
        <v/>
      </c>
      <c r="AL12" s="34" t="str">
        <f>""</f>
        <v/>
      </c>
      <c r="AM12" s="34" t="str">
        <f>""</f>
        <v/>
      </c>
      <c r="AN12" s="34" t="str">
        <f>""</f>
        <v/>
      </c>
      <c r="AO12" s="34" t="str">
        <f>""</f>
        <v/>
      </c>
      <c r="AP12" s="30">
        <v>946</v>
      </c>
      <c r="AQ12" s="31">
        <f>Table15[[#This Row],[NL]]/12675</f>
        <v>7.4635108481262327E-2</v>
      </c>
      <c r="AR12" s="34" t="str">
        <f>""</f>
        <v/>
      </c>
      <c r="AS12" s="35" t="str">
        <f>""</f>
        <v/>
      </c>
      <c r="AT12" s="30">
        <v>625</v>
      </c>
      <c r="AU12" s="31">
        <f>Table15[[#This Row],[PT]]/2671</f>
        <v>0.23399475851740922</v>
      </c>
      <c r="AV12" s="34" t="str">
        <f>""</f>
        <v/>
      </c>
      <c r="AW12" s="34" t="str">
        <f>""</f>
        <v/>
      </c>
      <c r="AX12" s="34" t="str">
        <f>""</f>
        <v/>
      </c>
      <c r="AY12" s="34" t="str">
        <f>""</f>
        <v/>
      </c>
    </row>
    <row r="13" spans="1:55" ht="34.9">
      <c r="A13" s="6" t="s">
        <v>75</v>
      </c>
      <c r="B13" s="34" t="str">
        <f>""</f>
        <v/>
      </c>
      <c r="C13" s="34" t="str">
        <f>""</f>
        <v/>
      </c>
      <c r="D13" s="30">
        <v>194</v>
      </c>
      <c r="E13" s="31">
        <f>Table15[[#This Row],[BE]]/401</f>
        <v>0.48379052369077308</v>
      </c>
      <c r="F13" s="34" t="str">
        <f>""</f>
        <v/>
      </c>
      <c r="G13" s="34" t="str">
        <f>""</f>
        <v/>
      </c>
      <c r="H13" s="34" t="str">
        <f>""</f>
        <v/>
      </c>
      <c r="I13" s="34" t="str">
        <f>""</f>
        <v/>
      </c>
      <c r="J13" s="34" t="str">
        <f>""</f>
        <v/>
      </c>
      <c r="K13" s="34" t="str">
        <f>""</f>
        <v/>
      </c>
      <c r="L13" s="34" t="str">
        <f>""</f>
        <v/>
      </c>
      <c r="M13" s="34" t="str">
        <f>""</f>
        <v/>
      </c>
      <c r="N13" s="30">
        <v>69</v>
      </c>
      <c r="O13" s="31">
        <f>Table15[[#This Row],[EDPS]]/69</f>
        <v>1</v>
      </c>
      <c r="P13" s="30">
        <v>9</v>
      </c>
      <c r="Q13" s="31">
        <f>Table15[[#This Row],[EE]]/16</f>
        <v>0.5625</v>
      </c>
      <c r="R13" s="34" t="str">
        <f>""</f>
        <v/>
      </c>
      <c r="S13" s="34" t="str">
        <f>""</f>
        <v/>
      </c>
      <c r="T13" s="34" t="str">
        <f>""</f>
        <v/>
      </c>
      <c r="U13" s="34" t="str">
        <f>""</f>
        <v/>
      </c>
      <c r="V13" s="34" t="str">
        <f>""</f>
        <v/>
      </c>
      <c r="W13" s="34" t="str">
        <f>""</f>
        <v/>
      </c>
      <c r="X13" s="34" t="str">
        <f>""</f>
        <v/>
      </c>
      <c r="Y13" s="34" t="str">
        <f>""</f>
        <v/>
      </c>
      <c r="Z13" s="34" t="str">
        <f>""</f>
        <v/>
      </c>
      <c r="AA13" s="34" t="str">
        <f>""</f>
        <v/>
      </c>
      <c r="AB13" s="30">
        <v>134</v>
      </c>
      <c r="AC13" s="31">
        <f>Table15[[#This Row],[HU]]/134</f>
        <v>1</v>
      </c>
      <c r="AD13" s="30">
        <v>35</v>
      </c>
      <c r="AE13" s="31">
        <f>Table15[[#This Row],[IE]]/66</f>
        <v>0.53030303030303028</v>
      </c>
      <c r="AF13" s="30">
        <v>15</v>
      </c>
      <c r="AG13" s="31">
        <f>Table15[[#This Row],[IT]]/55</f>
        <v>0.27272727272727271</v>
      </c>
      <c r="AH13" s="30">
        <v>11</v>
      </c>
      <c r="AI13" s="31">
        <f>Table15[[#This Row],[LI]]/71</f>
        <v>0.15492957746478872</v>
      </c>
      <c r="AJ13" s="34" t="str">
        <f>""</f>
        <v/>
      </c>
      <c r="AK13" s="34" t="str">
        <f>""</f>
        <v/>
      </c>
      <c r="AL13" s="34" t="str">
        <f>""</f>
        <v/>
      </c>
      <c r="AM13" s="34" t="str">
        <f>""</f>
        <v/>
      </c>
      <c r="AN13" s="34" t="str">
        <f>""</f>
        <v/>
      </c>
      <c r="AO13" s="34" t="str">
        <f>""</f>
        <v/>
      </c>
      <c r="AP13" s="47">
        <v>370</v>
      </c>
      <c r="AQ13" s="31">
        <f>Table15[[#This Row],[NL]]/946</f>
        <v>0.39112050739957716</v>
      </c>
      <c r="AR13" s="34" t="str">
        <f>""</f>
        <v/>
      </c>
      <c r="AS13" s="35" t="str">
        <f>""</f>
        <v/>
      </c>
      <c r="AT13" s="30">
        <v>246</v>
      </c>
      <c r="AU13" s="31">
        <f>Table15[[#This Row],[PT]]/625</f>
        <v>0.39360000000000001</v>
      </c>
      <c r="AV13" s="34" t="str">
        <f>""</f>
        <v/>
      </c>
      <c r="AW13" s="34" t="str">
        <f>""</f>
        <v/>
      </c>
      <c r="AX13" s="34" t="str">
        <f>""</f>
        <v/>
      </c>
      <c r="AY13" s="34" t="str">
        <f>""</f>
        <v/>
      </c>
    </row>
    <row r="14" spans="1:55" s="8" customFormat="1" ht="70.349999999999994" customHeight="1">
      <c r="A14" s="11" t="s">
        <v>76</v>
      </c>
      <c r="B14" s="15" t="s">
        <v>77</v>
      </c>
      <c r="C14" s="36" t="s">
        <v>77</v>
      </c>
      <c r="D14" s="36" t="s">
        <v>78</v>
      </c>
      <c r="E14" s="36" t="s">
        <v>78</v>
      </c>
      <c r="F14" s="36" t="s">
        <v>78</v>
      </c>
      <c r="G14" s="36" t="s">
        <v>78</v>
      </c>
      <c r="H14" s="36" t="s">
        <v>78</v>
      </c>
      <c r="I14" s="36" t="s">
        <v>78</v>
      </c>
      <c r="J14" s="36" t="s">
        <v>77</v>
      </c>
      <c r="K14" s="36" t="s">
        <v>77</v>
      </c>
      <c r="L14" s="36" t="s">
        <v>78</v>
      </c>
      <c r="M14" s="36" t="s">
        <v>78</v>
      </c>
      <c r="N14" s="36" t="s">
        <v>78</v>
      </c>
      <c r="O14" s="36" t="s">
        <v>78</v>
      </c>
      <c r="P14" s="36" t="s">
        <v>78</v>
      </c>
      <c r="Q14" s="36" t="s">
        <v>78</v>
      </c>
      <c r="R14" s="36" t="s">
        <v>77</v>
      </c>
      <c r="S14" s="36" t="s">
        <v>77</v>
      </c>
      <c r="T14" s="36" t="s">
        <v>79</v>
      </c>
      <c r="U14" s="36" t="s">
        <v>79</v>
      </c>
      <c r="V14" s="36" t="s">
        <v>78</v>
      </c>
      <c r="W14" s="36" t="s">
        <v>78</v>
      </c>
      <c r="X14" s="36" t="s">
        <v>77</v>
      </c>
      <c r="Y14" s="36" t="s">
        <v>77</v>
      </c>
      <c r="Z14" s="36" t="s">
        <v>78</v>
      </c>
      <c r="AA14" s="36" t="s">
        <v>78</v>
      </c>
      <c r="AB14" s="36" t="s">
        <v>78</v>
      </c>
      <c r="AC14" s="36" t="s">
        <v>78</v>
      </c>
      <c r="AD14" s="36" t="s">
        <v>79</v>
      </c>
      <c r="AE14" s="36" t="s">
        <v>79</v>
      </c>
      <c r="AF14" s="36" t="s">
        <v>78</v>
      </c>
      <c r="AG14" s="31" t="s">
        <v>78</v>
      </c>
      <c r="AH14" s="36" t="s">
        <v>78</v>
      </c>
      <c r="AI14" s="31" t="s">
        <v>78</v>
      </c>
      <c r="AJ14" s="36" t="s">
        <v>77</v>
      </c>
      <c r="AK14" s="36" t="s">
        <v>77</v>
      </c>
      <c r="AL14" s="31" t="s">
        <v>78</v>
      </c>
      <c r="AM14" s="31" t="s">
        <v>78</v>
      </c>
      <c r="AN14" s="36" t="s">
        <v>79</v>
      </c>
      <c r="AO14" s="31" t="s">
        <v>79</v>
      </c>
      <c r="AP14" s="36" t="s">
        <v>79</v>
      </c>
      <c r="AQ14" s="36" t="s">
        <v>79</v>
      </c>
      <c r="AR14" s="26" t="s">
        <v>80</v>
      </c>
      <c r="AS14" s="26" t="s">
        <v>80</v>
      </c>
      <c r="AT14" s="36" t="s">
        <v>79</v>
      </c>
      <c r="AU14" s="31" t="s">
        <v>79</v>
      </c>
      <c r="AV14" s="36" t="s">
        <v>77</v>
      </c>
      <c r="AW14" s="31" t="s">
        <v>77</v>
      </c>
      <c r="AX14" s="36" t="s">
        <v>78</v>
      </c>
      <c r="AY14" s="31" t="s">
        <v>78</v>
      </c>
      <c r="AZ14" s="119" t="s">
        <v>81</v>
      </c>
      <c r="BA14" s="120"/>
      <c r="BB14" s="120"/>
      <c r="BC14" s="120"/>
    </row>
    <row r="15" spans="1:55" ht="57">
      <c r="A15" s="5" t="s">
        <v>82</v>
      </c>
      <c r="B15" s="34" t="str">
        <f>""</f>
        <v/>
      </c>
      <c r="C15" s="34" t="str">
        <f>""</f>
        <v/>
      </c>
      <c r="D15" s="34" t="str">
        <f>""</f>
        <v/>
      </c>
      <c r="E15" s="34" t="str">
        <f>""</f>
        <v/>
      </c>
      <c r="F15" s="34" t="str">
        <f>""</f>
        <v/>
      </c>
      <c r="G15" s="34" t="str">
        <f>""</f>
        <v/>
      </c>
      <c r="H15" s="34" t="str">
        <f>""</f>
        <v/>
      </c>
      <c r="I15" s="34" t="str">
        <f>""</f>
        <v/>
      </c>
      <c r="J15" s="34" t="str">
        <f>""</f>
        <v/>
      </c>
      <c r="K15" s="34" t="str">
        <f>""</f>
        <v/>
      </c>
      <c r="L15" s="34" t="str">
        <f>""</f>
        <v/>
      </c>
      <c r="M15" s="34" t="str">
        <f>""</f>
        <v/>
      </c>
      <c r="N15" s="34" t="str">
        <f>""</f>
        <v/>
      </c>
      <c r="O15" s="34" t="str">
        <f>""</f>
        <v/>
      </c>
      <c r="P15" s="34" t="str">
        <f>""</f>
        <v/>
      </c>
      <c r="Q15" s="34" t="str">
        <f>""</f>
        <v/>
      </c>
      <c r="R15" s="34" t="str">
        <f>""</f>
        <v/>
      </c>
      <c r="S15" s="34" t="str">
        <f>""</f>
        <v/>
      </c>
      <c r="T15" s="34" t="str">
        <f>""</f>
        <v/>
      </c>
      <c r="U15" s="34" t="str">
        <f>""</f>
        <v/>
      </c>
      <c r="V15" s="34" t="str">
        <f>""</f>
        <v/>
      </c>
      <c r="W15" s="34" t="str">
        <f>""</f>
        <v/>
      </c>
      <c r="X15" s="34" t="str">
        <f>""</f>
        <v/>
      </c>
      <c r="Y15" s="34" t="str">
        <f>""</f>
        <v/>
      </c>
      <c r="Z15" s="34" t="str">
        <f>""</f>
        <v/>
      </c>
      <c r="AA15" s="34" t="str">
        <f>""</f>
        <v/>
      </c>
      <c r="AB15" s="34" t="str">
        <f>""</f>
        <v/>
      </c>
      <c r="AC15" s="34" t="str">
        <f>""</f>
        <v/>
      </c>
      <c r="AD15" s="34" t="str">
        <f>""</f>
        <v/>
      </c>
      <c r="AE15" s="34" t="str">
        <f>""</f>
        <v/>
      </c>
      <c r="AF15" s="34" t="str">
        <f>""</f>
        <v/>
      </c>
      <c r="AG15" s="34" t="str">
        <f>""</f>
        <v/>
      </c>
      <c r="AH15" s="34" t="str">
        <f>""</f>
        <v/>
      </c>
      <c r="AI15" s="34" t="str">
        <f>""</f>
        <v/>
      </c>
      <c r="AJ15" s="34" t="str">
        <f>""</f>
        <v/>
      </c>
      <c r="AK15" s="34" t="str">
        <f>""</f>
        <v/>
      </c>
      <c r="AL15" s="34" t="str">
        <f>""</f>
        <v/>
      </c>
      <c r="AM15" s="34" t="str">
        <f>""</f>
        <v/>
      </c>
      <c r="AN15" s="34" t="str">
        <f>""</f>
        <v/>
      </c>
      <c r="AO15" s="34" t="str">
        <f>""</f>
        <v/>
      </c>
      <c r="AP15" s="34" t="str">
        <f>""</f>
        <v/>
      </c>
      <c r="AQ15" s="34" t="str">
        <f>""</f>
        <v/>
      </c>
      <c r="AR15" s="34" t="str">
        <f>""</f>
        <v/>
      </c>
      <c r="AS15" s="35" t="str">
        <f>""</f>
        <v/>
      </c>
      <c r="AT15" s="35" t="str">
        <f>""</f>
        <v/>
      </c>
      <c r="AU15" s="35" t="str">
        <f>""</f>
        <v/>
      </c>
      <c r="AV15" s="35" t="str">
        <f>""</f>
        <v/>
      </c>
      <c r="AW15" s="35" t="str">
        <f>""</f>
        <v/>
      </c>
      <c r="AX15" s="35" t="str">
        <f>""</f>
        <v/>
      </c>
      <c r="AY15" s="35" t="str">
        <f>""</f>
        <v/>
      </c>
    </row>
    <row r="16" spans="1:55" ht="46.5">
      <c r="A16" s="42" t="s">
        <v>83</v>
      </c>
      <c r="B16" s="14" t="str">
        <f>""</f>
        <v/>
      </c>
      <c r="C16" s="31"/>
      <c r="D16" s="30">
        <v>154</v>
      </c>
      <c r="E16" s="31">
        <f>Table15[[#This Row],[BE]]/401</f>
        <v>0.38403990024937656</v>
      </c>
      <c r="F16" s="30">
        <v>32</v>
      </c>
      <c r="G16" s="31">
        <f>Table15[[#This Row],[CY]]/309</f>
        <v>0.10355987055016182</v>
      </c>
      <c r="H16" s="30">
        <v>14</v>
      </c>
      <c r="I16" s="31">
        <f>Table15[[#This Row],[CZ]]/14</f>
        <v>1</v>
      </c>
      <c r="J16" s="30">
        <v>0</v>
      </c>
      <c r="K16" s="31">
        <f>Table15[[#This Row],[DE-BavPrivSec]]/35</f>
        <v>0</v>
      </c>
      <c r="L16" s="30">
        <v>96</v>
      </c>
      <c r="M16" s="31">
        <f>Table15[[#This Row],[DK]]/96</f>
        <v>1</v>
      </c>
      <c r="N16" s="30"/>
      <c r="O16" s="31">
        <v>1</v>
      </c>
      <c r="P16" s="30">
        <v>9</v>
      </c>
      <c r="Q16" s="31">
        <f>Table15[[#This Row],[EE]]/16</f>
        <v>0.5625</v>
      </c>
      <c r="R16" s="30">
        <v>26</v>
      </c>
      <c r="S16" s="31">
        <f>Table15[[#This Row],[EL]]/28</f>
        <v>0.9285714285714286</v>
      </c>
      <c r="T16" s="30"/>
      <c r="U16" s="31">
        <v>0.17499999999999999</v>
      </c>
      <c r="V16" s="30">
        <v>22</v>
      </c>
      <c r="W16" s="31">
        <f>Table15[[#This Row],[FI]]/48</f>
        <v>0.45833333333333331</v>
      </c>
      <c r="X16" s="30">
        <v>6</v>
      </c>
      <c r="Y16" s="31">
        <f>Table15[[#This Row],[FR]]/14</f>
        <v>0.42857142857142855</v>
      </c>
      <c r="Z16" s="30">
        <v>1271</v>
      </c>
      <c r="AA16" s="31">
        <f>Table15[[#This Row],[HR]]/3031</f>
        <v>0.41933355328274496</v>
      </c>
      <c r="AB16" s="30">
        <v>113</v>
      </c>
      <c r="AC16" s="31">
        <f>Table15[[#This Row],[HU]]/134</f>
        <v>0.84328358208955223</v>
      </c>
      <c r="AD16" s="30">
        <v>29</v>
      </c>
      <c r="AE16" s="31">
        <f>Table15[[#This Row],[IE]]/66</f>
        <v>0.43939393939393939</v>
      </c>
      <c r="AF16" s="30">
        <v>15</v>
      </c>
      <c r="AG16" s="31">
        <f>Table15[[#This Row],[IT]]/55</f>
        <v>0.27272727272727271</v>
      </c>
      <c r="AH16" s="30">
        <v>5</v>
      </c>
      <c r="AI16" s="31">
        <f>Table15[[#This Row],[LI]]/71</f>
        <v>7.0422535211267609E-2</v>
      </c>
      <c r="AJ16" s="30">
        <v>0</v>
      </c>
      <c r="AK16" s="31">
        <f>Table15[[#This Row],[LT]]/9</f>
        <v>0</v>
      </c>
      <c r="AL16" s="30">
        <v>149</v>
      </c>
      <c r="AM16" s="31">
        <f>Table15[[#This Row],[LV]]/179</f>
        <v>0.83240223463687146</v>
      </c>
      <c r="AN16" s="30">
        <v>2</v>
      </c>
      <c r="AO16" s="31">
        <f>Table15[[#This Row],[MT]]/105</f>
        <v>1.9047619047619049E-2</v>
      </c>
      <c r="AP16" s="30">
        <v>215</v>
      </c>
      <c r="AQ16" s="31">
        <f>Table15[[#This Row],[NL]]/946</f>
        <v>0.22727272727272727</v>
      </c>
      <c r="AR16" s="34" t="str">
        <f>""</f>
        <v/>
      </c>
      <c r="AS16" s="35" t="str">
        <f>""</f>
        <v/>
      </c>
      <c r="AT16" s="30">
        <v>190</v>
      </c>
      <c r="AU16" s="31">
        <f>Table15[[#This Row],[PT]]/625</f>
        <v>0.30399999999999999</v>
      </c>
      <c r="AV16" s="30">
        <v>34</v>
      </c>
      <c r="AW16" s="31">
        <f>Table15[[#This Row],[SE]]/48</f>
        <v>0.70833333333333337</v>
      </c>
      <c r="AX16" s="30">
        <v>523</v>
      </c>
      <c r="AY16" s="31">
        <f>Table15[[#This Row],[SI]]/893</f>
        <v>0.58566629339305709</v>
      </c>
    </row>
    <row r="17" spans="1:53" ht="81.400000000000006">
      <c r="A17" s="42" t="s">
        <v>84</v>
      </c>
      <c r="B17" s="14">
        <v>11</v>
      </c>
      <c r="C17" s="31">
        <f>Table15[[#This Row],[AT]]/B5</f>
        <v>1</v>
      </c>
      <c r="D17" s="30">
        <v>80</v>
      </c>
      <c r="E17" s="31">
        <f>Table15[[#This Row],[BE]]/401</f>
        <v>0.19950124688279303</v>
      </c>
      <c r="F17" s="30">
        <v>166</v>
      </c>
      <c r="G17" s="31">
        <f>Table15[[#This Row],[CY]]/309</f>
        <v>0.53721682847896435</v>
      </c>
      <c r="H17" s="30"/>
      <c r="I17" s="31">
        <f>Table15[[#This Row],[CZ]]/14</f>
        <v>0</v>
      </c>
      <c r="J17" s="30">
        <v>2</v>
      </c>
      <c r="K17" s="31">
        <f>Table15[[#This Row],[DE-BavPrivSec]]/35</f>
        <v>5.7142857142857141E-2</v>
      </c>
      <c r="L17" s="30"/>
      <c r="M17" s="31">
        <f>Table15[[#This Row],[DK]]/96</f>
        <v>0</v>
      </c>
      <c r="N17" s="30"/>
      <c r="O17" s="31">
        <f>Table15[[#This Row],[DK]]/96</f>
        <v>0</v>
      </c>
      <c r="P17" s="30">
        <v>5</v>
      </c>
      <c r="Q17" s="31">
        <f>Table15[[#This Row],[EE]]/16</f>
        <v>0.3125</v>
      </c>
      <c r="R17" s="30">
        <v>1</v>
      </c>
      <c r="S17" s="31">
        <f>Table15[[#This Row],[EL]]/28</f>
        <v>3.5714285714285712E-2</v>
      </c>
      <c r="T17" s="30"/>
      <c r="U17" s="31">
        <v>0.09</v>
      </c>
      <c r="V17" s="30">
        <v>13</v>
      </c>
      <c r="W17" s="31">
        <f>Table15[[#This Row],[FI]]/48</f>
        <v>0.27083333333333331</v>
      </c>
      <c r="X17" s="30">
        <v>3</v>
      </c>
      <c r="Y17" s="31">
        <f>Table15[[#This Row],[FR]]/14</f>
        <v>0.21428571428571427</v>
      </c>
      <c r="Z17" s="30">
        <v>565</v>
      </c>
      <c r="AA17" s="31">
        <f>Table15[[#This Row],[HR]]/3031</f>
        <v>0.18640712636093698</v>
      </c>
      <c r="AB17" s="30">
        <v>11</v>
      </c>
      <c r="AC17" s="31">
        <f>Table15[[#This Row],[HU]]/134</f>
        <v>8.2089552238805971E-2</v>
      </c>
      <c r="AD17" s="30">
        <v>14</v>
      </c>
      <c r="AE17" s="31">
        <f>Table15[[#This Row],[IE]]/66</f>
        <v>0.21212121212121213</v>
      </c>
      <c r="AF17" s="30">
        <v>29</v>
      </c>
      <c r="AG17" s="31">
        <f>Table15[[#This Row],[IT]]/55</f>
        <v>0.52727272727272723</v>
      </c>
      <c r="AH17" s="30">
        <v>21</v>
      </c>
      <c r="AI17" s="31">
        <f>Table15[[#This Row],[LI]]/71</f>
        <v>0.29577464788732394</v>
      </c>
      <c r="AJ17" s="30">
        <v>6</v>
      </c>
      <c r="AK17" s="31">
        <f>Table15[[#This Row],[LT]]/9</f>
        <v>0.66666666666666663</v>
      </c>
      <c r="AL17" s="30">
        <v>11</v>
      </c>
      <c r="AM17" s="31">
        <f>Table15[[#This Row],[LV]]/179</f>
        <v>6.1452513966480445E-2</v>
      </c>
      <c r="AN17" s="30">
        <v>41</v>
      </c>
      <c r="AO17" s="31">
        <f>Table15[[#This Row],[MT]]/105</f>
        <v>0.39047619047619048</v>
      </c>
      <c r="AP17" s="30">
        <v>244</v>
      </c>
      <c r="AQ17" s="31">
        <f>Table15[[#This Row],[NL]]/946</f>
        <v>0.25792811839323465</v>
      </c>
      <c r="AR17" s="34" t="str">
        <f>""</f>
        <v/>
      </c>
      <c r="AS17" s="35" t="str">
        <f>""</f>
        <v/>
      </c>
      <c r="AT17" s="30">
        <v>160</v>
      </c>
      <c r="AU17" s="31">
        <f>Table15[[#This Row],[PT]]/625</f>
        <v>0.25600000000000001</v>
      </c>
      <c r="AV17" s="30">
        <v>12</v>
      </c>
      <c r="AW17" s="31">
        <f>Table15[[#This Row],[SE]]/48</f>
        <v>0.25</v>
      </c>
      <c r="AX17" s="30">
        <v>165</v>
      </c>
      <c r="AY17" s="31">
        <f>Table15[[#This Row],[SI]]/893</f>
        <v>0.18477043673012317</v>
      </c>
    </row>
    <row r="18" spans="1:53" ht="69.75">
      <c r="A18" s="42" t="s">
        <v>85</v>
      </c>
      <c r="B18" s="14"/>
      <c r="C18" s="14"/>
      <c r="D18" s="30">
        <v>77</v>
      </c>
      <c r="E18" s="31">
        <f>Table15[[#This Row],[BE]]/401</f>
        <v>0.19201995012468828</v>
      </c>
      <c r="F18" s="30">
        <v>16</v>
      </c>
      <c r="G18" s="31">
        <f>Table15[[#This Row],[CY]]/309</f>
        <v>5.1779935275080909E-2</v>
      </c>
      <c r="H18" s="30"/>
      <c r="I18" s="31">
        <f>Table15[[#This Row],[CZ]]/14</f>
        <v>0</v>
      </c>
      <c r="J18" s="30">
        <v>3</v>
      </c>
      <c r="K18" s="31">
        <f>Table15[[#This Row],[DE-BavPrivSec]]/35</f>
        <v>8.5714285714285715E-2</v>
      </c>
      <c r="L18" s="30"/>
      <c r="M18" s="31">
        <f>Table15[[#This Row],[DK]]/96</f>
        <v>0</v>
      </c>
      <c r="N18" s="30"/>
      <c r="O18" s="31">
        <f>Table15[[#This Row],[DK]]/96</f>
        <v>0</v>
      </c>
      <c r="P18" s="30">
        <v>1</v>
      </c>
      <c r="Q18" s="31">
        <f>Table15[[#This Row],[EE]]/16</f>
        <v>6.25E-2</v>
      </c>
      <c r="R18" s="30">
        <v>1</v>
      </c>
      <c r="S18" s="31">
        <f>Table15[[#This Row],[EL]]/28</f>
        <v>3.5714285714285712E-2</v>
      </c>
      <c r="T18" s="30"/>
      <c r="U18" s="31">
        <v>7.0999999999999994E-2</v>
      </c>
      <c r="V18" s="30">
        <v>0</v>
      </c>
      <c r="W18" s="31">
        <f>Table15[[#This Row],[FI]]/48</f>
        <v>0</v>
      </c>
      <c r="X18" s="30">
        <v>0</v>
      </c>
      <c r="Y18" s="31">
        <f>Table15[[#This Row],[FR]]/14</f>
        <v>0</v>
      </c>
      <c r="Z18" s="30">
        <v>68</v>
      </c>
      <c r="AA18" s="31">
        <f>Table15[[#This Row],[HR]]/3031</f>
        <v>2.2434839986803037E-2</v>
      </c>
      <c r="AB18" s="30">
        <v>4</v>
      </c>
      <c r="AC18" s="31">
        <f>Table15[[#This Row],[HU]]/134</f>
        <v>2.9850746268656716E-2</v>
      </c>
      <c r="AD18" s="30">
        <v>10</v>
      </c>
      <c r="AE18" s="31">
        <f>Table15[[#This Row],[IE]]/66</f>
        <v>0.15151515151515152</v>
      </c>
      <c r="AF18" s="30">
        <v>6</v>
      </c>
      <c r="AG18" s="31">
        <f>Table15[[#This Row],[IT]]/55</f>
        <v>0.10909090909090909</v>
      </c>
      <c r="AH18" s="30">
        <v>7</v>
      </c>
      <c r="AI18" s="31">
        <f>Table15[[#This Row],[LI]]/71</f>
        <v>9.8591549295774641E-2</v>
      </c>
      <c r="AJ18" s="30">
        <v>0</v>
      </c>
      <c r="AK18" s="31">
        <f>Table15[[#This Row],[LT]]/9</f>
        <v>0</v>
      </c>
      <c r="AL18" s="30">
        <v>4</v>
      </c>
      <c r="AM18" s="31">
        <f>Table15[[#This Row],[LV]]/179</f>
        <v>2.23463687150838E-2</v>
      </c>
      <c r="AN18" s="30">
        <v>6</v>
      </c>
      <c r="AO18" s="31">
        <f>Table15[[#This Row],[MT]]/105</f>
        <v>5.7142857142857141E-2</v>
      </c>
      <c r="AP18" s="30">
        <v>152</v>
      </c>
      <c r="AQ18" s="31">
        <f>Table15[[#This Row],[NL]]/946</f>
        <v>0.16067653276955601</v>
      </c>
      <c r="AR18" s="34" t="str">
        <f>""</f>
        <v/>
      </c>
      <c r="AS18" s="35" t="str">
        <f>""</f>
        <v/>
      </c>
      <c r="AT18" s="30">
        <v>51</v>
      </c>
      <c r="AU18" s="31">
        <f>Table15[[#This Row],[PT]]/625</f>
        <v>8.1600000000000006E-2</v>
      </c>
      <c r="AV18" s="30">
        <v>7</v>
      </c>
      <c r="AW18" s="31">
        <f>Table15[[#This Row],[SE]]/48</f>
        <v>0.14583333333333334</v>
      </c>
      <c r="AX18" s="30">
        <v>30</v>
      </c>
      <c r="AY18" s="31">
        <f>Table15[[#This Row],[SI]]/893</f>
        <v>3.3594624860022397E-2</v>
      </c>
    </row>
    <row r="19" spans="1:53" ht="34.9">
      <c r="A19" s="42" t="s">
        <v>86</v>
      </c>
      <c r="B19" s="14"/>
      <c r="C19" s="14"/>
      <c r="D19" s="30">
        <v>24</v>
      </c>
      <c r="E19" s="31">
        <f>Table15[[#This Row],[BE]]/401</f>
        <v>5.9850374064837904E-2</v>
      </c>
      <c r="F19" s="30">
        <v>28</v>
      </c>
      <c r="G19" s="31">
        <f>Table15[[#This Row],[CY]]/309</f>
        <v>9.0614886731391592E-2</v>
      </c>
      <c r="H19" s="30"/>
      <c r="I19" s="31">
        <f>Table15[[#This Row],[CZ]]/14</f>
        <v>0</v>
      </c>
      <c r="J19" s="30">
        <v>33</v>
      </c>
      <c r="K19" s="31">
        <f>Table15[[#This Row],[DE-BavPrivSec]]/35</f>
        <v>0.94285714285714284</v>
      </c>
      <c r="L19" s="30"/>
      <c r="M19" s="31">
        <f>Table15[[#This Row],[DK]]/96</f>
        <v>0</v>
      </c>
      <c r="N19" s="30"/>
      <c r="O19" s="31">
        <f>Table15[[#This Row],[DK]]/96</f>
        <v>0</v>
      </c>
      <c r="P19" s="30">
        <v>1</v>
      </c>
      <c r="Q19" s="31">
        <f>Table15[[#This Row],[EE]]/16</f>
        <v>6.25E-2</v>
      </c>
      <c r="R19" s="30">
        <v>0</v>
      </c>
      <c r="S19" s="31">
        <f>Table15[[#This Row],[EL]]/28</f>
        <v>0</v>
      </c>
      <c r="T19" s="30"/>
      <c r="U19" s="31">
        <v>0.55400000000000005</v>
      </c>
      <c r="V19" s="30">
        <v>11</v>
      </c>
      <c r="W19" s="31">
        <f>Table15[[#This Row],[FI]]/48</f>
        <v>0.22916666666666666</v>
      </c>
      <c r="X19" s="30">
        <v>0</v>
      </c>
      <c r="Y19" s="31">
        <f>Table15[[#This Row],[FR]]/14</f>
        <v>0</v>
      </c>
      <c r="Z19" s="30">
        <v>362</v>
      </c>
      <c r="AA19" s="31">
        <f>Table15[[#This Row],[HR]]/3031</f>
        <v>0.11943253051798086</v>
      </c>
      <c r="AB19" s="30">
        <v>4</v>
      </c>
      <c r="AC19" s="31">
        <f>Table15[[#This Row],[HU]]/134</f>
        <v>2.9850746268656716E-2</v>
      </c>
      <c r="AD19" s="30">
        <v>2</v>
      </c>
      <c r="AE19" s="31">
        <f>Table15[[#This Row],[IE]]/66</f>
        <v>3.0303030303030304E-2</v>
      </c>
      <c r="AF19" s="30">
        <v>1</v>
      </c>
      <c r="AG19" s="31">
        <f>Table15[[#This Row],[IT]]/55</f>
        <v>1.8181818181818181E-2</v>
      </c>
      <c r="AH19" s="30">
        <v>18</v>
      </c>
      <c r="AI19" s="31">
        <f>Table15[[#This Row],[LI]]/71</f>
        <v>0.25352112676056338</v>
      </c>
      <c r="AJ19" s="30">
        <v>0</v>
      </c>
      <c r="AK19" s="31">
        <f>Table15[[#This Row],[LT]]/9</f>
        <v>0</v>
      </c>
      <c r="AL19" s="30">
        <v>10</v>
      </c>
      <c r="AM19" s="31">
        <f>Table15[[#This Row],[LV]]/179</f>
        <v>5.5865921787709494E-2</v>
      </c>
      <c r="AN19" s="30">
        <v>22</v>
      </c>
      <c r="AO19" s="31">
        <f>Table15[[#This Row],[MT]]/105</f>
        <v>0.20952380952380953</v>
      </c>
      <c r="AP19" s="30">
        <v>85</v>
      </c>
      <c r="AQ19" s="31">
        <f>Table15[[#This Row],[NL]]/946</f>
        <v>8.9852008456659624E-2</v>
      </c>
      <c r="AR19" s="34" t="str">
        <f>""</f>
        <v/>
      </c>
      <c r="AS19" s="35" t="str">
        <f>""</f>
        <v/>
      </c>
      <c r="AT19" s="30">
        <v>83</v>
      </c>
      <c r="AU19" s="31">
        <f>Table15[[#This Row],[PT]]/625</f>
        <v>0.1328</v>
      </c>
      <c r="AV19" s="30"/>
      <c r="AW19" s="31">
        <f>Table15[[#This Row],[SE]]/48</f>
        <v>0</v>
      </c>
      <c r="AX19" s="30">
        <v>46</v>
      </c>
      <c r="AY19" s="31">
        <f>Table15[[#This Row],[SI]]/893</f>
        <v>5.1511758118701005E-2</v>
      </c>
    </row>
    <row r="20" spans="1:53" s="50" customFormat="1">
      <c r="A20" s="51" t="s">
        <v>87</v>
      </c>
      <c r="B20" s="54" t="str">
        <f>""</f>
        <v/>
      </c>
      <c r="C20" s="49" t="str">
        <f>""</f>
        <v/>
      </c>
      <c r="D20" s="54" t="str">
        <f>""</f>
        <v/>
      </c>
      <c r="E20" s="49" t="str">
        <f>""</f>
        <v/>
      </c>
      <c r="F20" s="54" t="str">
        <f>""</f>
        <v/>
      </c>
      <c r="G20" s="49" t="str">
        <f>""</f>
        <v/>
      </c>
      <c r="H20" s="54" t="str">
        <f>""</f>
        <v/>
      </c>
      <c r="I20" s="49" t="str">
        <f>""</f>
        <v/>
      </c>
      <c r="J20" s="54">
        <v>17</v>
      </c>
      <c r="K20" s="49">
        <f>Table15[[#This Row],[DE-BavPrivSec]]/35</f>
        <v>0.48571428571428571</v>
      </c>
      <c r="L20" s="54" t="str">
        <f>""</f>
        <v/>
      </c>
      <c r="M20" s="49" t="str">
        <f>""</f>
        <v/>
      </c>
      <c r="N20" s="54" t="str">
        <f>""</f>
        <v/>
      </c>
      <c r="O20" s="49" t="str">
        <f>""</f>
        <v/>
      </c>
      <c r="P20" s="54" t="str">
        <f>""</f>
        <v/>
      </c>
      <c r="Q20" s="49" t="str">
        <f>""</f>
        <v/>
      </c>
      <c r="R20" s="54" t="str">
        <f>""</f>
        <v/>
      </c>
      <c r="S20" s="49" t="str">
        <f>""</f>
        <v/>
      </c>
      <c r="T20" s="54" t="str">
        <f>""</f>
        <v/>
      </c>
      <c r="U20" s="49">
        <v>7.0999999999999994E-2</v>
      </c>
      <c r="V20" s="54" t="str">
        <f>""</f>
        <v/>
      </c>
      <c r="W20" s="49" t="str">
        <f>""</f>
        <v/>
      </c>
      <c r="X20" s="54" t="str">
        <f>""</f>
        <v/>
      </c>
      <c r="Y20" s="49" t="str">
        <f>""</f>
        <v/>
      </c>
      <c r="Z20" s="54" t="str">
        <f>""</f>
        <v/>
      </c>
      <c r="AA20" s="49" t="str">
        <f>""</f>
        <v/>
      </c>
      <c r="AB20" s="54" t="str">
        <f>""</f>
        <v/>
      </c>
      <c r="AC20" s="49" t="str">
        <f>""</f>
        <v/>
      </c>
      <c r="AD20" s="54" t="str">
        <f>""</f>
        <v/>
      </c>
      <c r="AE20" s="49" t="str">
        <f>""</f>
        <v/>
      </c>
      <c r="AF20" s="54" t="str">
        <f>""</f>
        <v/>
      </c>
      <c r="AG20" s="49" t="str">
        <f>""</f>
        <v/>
      </c>
      <c r="AH20" s="54" t="str">
        <f>""</f>
        <v/>
      </c>
      <c r="AI20" s="49" t="str">
        <f>""</f>
        <v/>
      </c>
      <c r="AJ20" s="54" t="str">
        <f>""</f>
        <v/>
      </c>
      <c r="AK20" s="49" t="str">
        <f>""</f>
        <v/>
      </c>
      <c r="AL20" s="54" t="str">
        <f>""</f>
        <v/>
      </c>
      <c r="AM20" s="49" t="str">
        <f>""</f>
        <v/>
      </c>
      <c r="AN20" s="54" t="str">
        <f>""</f>
        <v/>
      </c>
      <c r="AO20" s="49" t="str">
        <f>""</f>
        <v/>
      </c>
      <c r="AP20" s="54" t="str">
        <f>""</f>
        <v/>
      </c>
      <c r="AQ20" s="49" t="str">
        <f>""</f>
        <v/>
      </c>
      <c r="AR20" s="54" t="str">
        <f>""</f>
        <v/>
      </c>
      <c r="AS20" s="49" t="str">
        <f>""</f>
        <v/>
      </c>
      <c r="AT20" s="54" t="str">
        <f>""</f>
        <v/>
      </c>
      <c r="AU20" s="49" t="str">
        <f>""</f>
        <v/>
      </c>
      <c r="AV20" s="54" t="str">
        <f>""</f>
        <v/>
      </c>
      <c r="AW20" s="49" t="str">
        <f>""</f>
        <v/>
      </c>
      <c r="AX20" s="54" t="str">
        <f>""</f>
        <v/>
      </c>
      <c r="AY20" s="49" t="str">
        <f>""</f>
        <v/>
      </c>
    </row>
    <row r="21" spans="1:53" s="50" customFormat="1">
      <c r="A21" s="51" t="s">
        <v>88</v>
      </c>
      <c r="B21" s="54" t="str">
        <f>""</f>
        <v/>
      </c>
      <c r="C21" s="49" t="str">
        <f>""</f>
        <v/>
      </c>
      <c r="D21" s="54" t="str">
        <f>""</f>
        <v/>
      </c>
      <c r="E21" s="49" t="str">
        <f>""</f>
        <v/>
      </c>
      <c r="F21" s="54" t="str">
        <f>""</f>
        <v/>
      </c>
      <c r="G21" s="49" t="str">
        <f>""</f>
        <v/>
      </c>
      <c r="H21" s="54" t="str">
        <f>""</f>
        <v/>
      </c>
      <c r="I21" s="49" t="str">
        <f>""</f>
        <v/>
      </c>
      <c r="J21" s="54">
        <v>5</v>
      </c>
      <c r="K21" s="49">
        <f>Table15[[#This Row],[DE-BavPrivSec]]/35</f>
        <v>0.14285714285714285</v>
      </c>
      <c r="L21" s="54" t="str">
        <f>""</f>
        <v/>
      </c>
      <c r="M21" s="49" t="str">
        <f>""</f>
        <v/>
      </c>
      <c r="N21" s="54" t="str">
        <f>""</f>
        <v/>
      </c>
      <c r="O21" s="49" t="str">
        <f>""</f>
        <v/>
      </c>
      <c r="P21" s="54" t="str">
        <f>""</f>
        <v/>
      </c>
      <c r="Q21" s="49" t="str">
        <f>""</f>
        <v/>
      </c>
      <c r="R21" s="54" t="str">
        <f>""</f>
        <v/>
      </c>
      <c r="S21" s="49" t="str">
        <f>""</f>
        <v/>
      </c>
      <c r="T21" s="54" t="str">
        <f>""</f>
        <v/>
      </c>
      <c r="U21" s="49">
        <v>7.0999999999999994E-2</v>
      </c>
      <c r="V21" s="54" t="str">
        <f>""</f>
        <v/>
      </c>
      <c r="W21" s="49" t="str">
        <f>""</f>
        <v/>
      </c>
      <c r="X21" s="54" t="str">
        <f>""</f>
        <v/>
      </c>
      <c r="Y21" s="49" t="str">
        <f>""</f>
        <v/>
      </c>
      <c r="Z21" s="54" t="str">
        <f>""</f>
        <v/>
      </c>
      <c r="AA21" s="49" t="str">
        <f>""</f>
        <v/>
      </c>
      <c r="AB21" s="54" t="str">
        <f>""</f>
        <v/>
      </c>
      <c r="AC21" s="49" t="str">
        <f>""</f>
        <v/>
      </c>
      <c r="AD21" s="54" t="str">
        <f>""</f>
        <v/>
      </c>
      <c r="AE21" s="49" t="str">
        <f>""</f>
        <v/>
      </c>
      <c r="AF21" s="54" t="str">
        <f>""</f>
        <v/>
      </c>
      <c r="AG21" s="49" t="str">
        <f>""</f>
        <v/>
      </c>
      <c r="AH21" s="54" t="str">
        <f>""</f>
        <v/>
      </c>
      <c r="AI21" s="49" t="str">
        <f>""</f>
        <v/>
      </c>
      <c r="AJ21" s="54" t="str">
        <f>""</f>
        <v/>
      </c>
      <c r="AK21" s="49" t="str">
        <f>""</f>
        <v/>
      </c>
      <c r="AL21" s="54" t="str">
        <f>""</f>
        <v/>
      </c>
      <c r="AM21" s="49" t="str">
        <f>""</f>
        <v/>
      </c>
      <c r="AN21" s="54" t="str">
        <f>""</f>
        <v/>
      </c>
      <c r="AO21" s="49" t="str">
        <f>""</f>
        <v/>
      </c>
      <c r="AP21" s="54" t="str">
        <f>""</f>
        <v/>
      </c>
      <c r="AQ21" s="49" t="str">
        <f>""</f>
        <v/>
      </c>
      <c r="AR21" s="54" t="str">
        <f>""</f>
        <v/>
      </c>
      <c r="AS21" s="49" t="str">
        <f>""</f>
        <v/>
      </c>
      <c r="AT21" s="54" t="str">
        <f>""</f>
        <v/>
      </c>
      <c r="AU21" s="49" t="str">
        <f>""</f>
        <v/>
      </c>
      <c r="AV21" s="54" t="str">
        <f>""</f>
        <v/>
      </c>
      <c r="AW21" s="49" t="str">
        <f>""</f>
        <v/>
      </c>
      <c r="AX21" s="54" t="str">
        <f>""</f>
        <v/>
      </c>
      <c r="AY21" s="49" t="str">
        <f>""</f>
        <v/>
      </c>
    </row>
    <row r="22" spans="1:53" s="50" customFormat="1">
      <c r="A22" s="51" t="s">
        <v>89</v>
      </c>
      <c r="B22" s="54" t="str">
        <f>""</f>
        <v/>
      </c>
      <c r="C22" s="49" t="str">
        <f>""</f>
        <v/>
      </c>
      <c r="D22" s="54" t="str">
        <f>""</f>
        <v/>
      </c>
      <c r="E22" s="49" t="str">
        <f>""</f>
        <v/>
      </c>
      <c r="F22" s="54" t="str">
        <f>""</f>
        <v/>
      </c>
      <c r="G22" s="49" t="str">
        <f>""</f>
        <v/>
      </c>
      <c r="H22" s="54" t="str">
        <f>""</f>
        <v/>
      </c>
      <c r="I22" s="49" t="str">
        <f>""</f>
        <v/>
      </c>
      <c r="J22" s="54">
        <v>32</v>
      </c>
      <c r="K22" s="49">
        <f>Table15[[#This Row],[DE-BavPrivSec]]/35</f>
        <v>0.91428571428571426</v>
      </c>
      <c r="L22" s="54" t="str">
        <f>""</f>
        <v/>
      </c>
      <c r="M22" s="49" t="str">
        <f>""</f>
        <v/>
      </c>
      <c r="N22" s="54" t="str">
        <f>""</f>
        <v/>
      </c>
      <c r="O22" s="49" t="str">
        <f>""</f>
        <v/>
      </c>
      <c r="P22" s="54" t="str">
        <f>""</f>
        <v/>
      </c>
      <c r="Q22" s="49" t="str">
        <f>""</f>
        <v/>
      </c>
      <c r="R22" s="54" t="str">
        <f>""</f>
        <v/>
      </c>
      <c r="S22" s="49" t="str">
        <f>""</f>
        <v/>
      </c>
      <c r="T22" s="54" t="str">
        <f>""</f>
        <v/>
      </c>
      <c r="U22" s="49">
        <v>7.0999999999999994E-2</v>
      </c>
      <c r="V22" s="54" t="str">
        <f>""</f>
        <v/>
      </c>
      <c r="W22" s="49" t="str">
        <f>""</f>
        <v/>
      </c>
      <c r="X22" s="54" t="str">
        <f>""</f>
        <v/>
      </c>
      <c r="Y22" s="49" t="str">
        <f>""</f>
        <v/>
      </c>
      <c r="Z22" s="54" t="str">
        <f>""</f>
        <v/>
      </c>
      <c r="AA22" s="49" t="str">
        <f>""</f>
        <v/>
      </c>
      <c r="AB22" s="54" t="str">
        <f>""</f>
        <v/>
      </c>
      <c r="AC22" s="49" t="str">
        <f>""</f>
        <v/>
      </c>
      <c r="AD22" s="54" t="str">
        <f>""</f>
        <v/>
      </c>
      <c r="AE22" s="49" t="str">
        <f>""</f>
        <v/>
      </c>
      <c r="AF22" s="54" t="str">
        <f>""</f>
        <v/>
      </c>
      <c r="AG22" s="49" t="str">
        <f>""</f>
        <v/>
      </c>
      <c r="AH22" s="54" t="str">
        <f>""</f>
        <v/>
      </c>
      <c r="AI22" s="49" t="str">
        <f>""</f>
        <v/>
      </c>
      <c r="AJ22" s="54" t="str">
        <f>""</f>
        <v/>
      </c>
      <c r="AK22" s="49" t="str">
        <f>""</f>
        <v/>
      </c>
      <c r="AL22" s="54" t="str">
        <f>""</f>
        <v/>
      </c>
      <c r="AM22" s="49" t="str">
        <f>""</f>
        <v/>
      </c>
      <c r="AN22" s="54" t="str">
        <f>""</f>
        <v/>
      </c>
      <c r="AO22" s="49" t="str">
        <f>""</f>
        <v/>
      </c>
      <c r="AP22" s="54" t="str">
        <f>""</f>
        <v/>
      </c>
      <c r="AQ22" s="49" t="str">
        <f>""</f>
        <v/>
      </c>
      <c r="AR22" s="54" t="str">
        <f>""</f>
        <v/>
      </c>
      <c r="AS22" s="49" t="str">
        <f>""</f>
        <v/>
      </c>
      <c r="AT22" s="54" t="str">
        <f>""</f>
        <v/>
      </c>
      <c r="AU22" s="49" t="str">
        <f>""</f>
        <v/>
      </c>
      <c r="AV22" s="54" t="str">
        <f>""</f>
        <v/>
      </c>
      <c r="AW22" s="49" t="str">
        <f>""</f>
        <v/>
      </c>
      <c r="AX22" s="54" t="str">
        <f>""</f>
        <v/>
      </c>
      <c r="AY22" s="49" t="str">
        <f>""</f>
        <v/>
      </c>
      <c r="BA22" s="60" t="s">
        <v>314</v>
      </c>
    </row>
    <row r="23" spans="1:53" ht="23.25">
      <c r="A23" s="42" t="s">
        <v>90</v>
      </c>
      <c r="B23" s="14"/>
      <c r="C23" s="14"/>
      <c r="D23" s="30">
        <v>66</v>
      </c>
      <c r="E23" s="31">
        <f>Table15[[#This Row],[BE]]/401</f>
        <v>0.16458852867830423</v>
      </c>
      <c r="F23" s="30">
        <v>67</v>
      </c>
      <c r="G23" s="31">
        <f>Table15[[#This Row],[CY]]/309</f>
        <v>0.2168284789644013</v>
      </c>
      <c r="H23" s="30"/>
      <c r="I23" s="31">
        <f>Table15[[#This Row],[CZ]]/14</f>
        <v>0</v>
      </c>
      <c r="J23" s="30">
        <v>3</v>
      </c>
      <c r="K23" s="31">
        <f>Table15[[#This Row],[DE-BavPrivSec]]/35</f>
        <v>8.5714285714285715E-2</v>
      </c>
      <c r="L23" s="30"/>
      <c r="M23" s="31">
        <f>Table15[[#This Row],[DK]]/96</f>
        <v>0</v>
      </c>
      <c r="N23" s="30"/>
      <c r="O23" s="31">
        <f>Table15[[#This Row],[DK]]/96</f>
        <v>0</v>
      </c>
      <c r="P23" s="30">
        <v>0</v>
      </c>
      <c r="Q23" s="31">
        <f>Table15[[#This Row],[EE]]/16</f>
        <v>0</v>
      </c>
      <c r="R23" s="30">
        <v>0</v>
      </c>
      <c r="S23" s="31">
        <f>Table15[[#This Row],[EL]]/28</f>
        <v>0</v>
      </c>
      <c r="T23" s="30"/>
      <c r="U23" s="31">
        <v>0.109</v>
      </c>
      <c r="V23" s="30">
        <v>2</v>
      </c>
      <c r="W23" s="31">
        <f>Table15[[#This Row],[FI]]/48</f>
        <v>4.1666666666666664E-2</v>
      </c>
      <c r="X23" s="30">
        <v>5</v>
      </c>
      <c r="Y23" s="31">
        <f>Table15[[#This Row],[FR]]/14</f>
        <v>0.35714285714285715</v>
      </c>
      <c r="Z23" s="30">
        <v>649</v>
      </c>
      <c r="AA23" s="31">
        <f>Table15[[#This Row],[HR]]/3031</f>
        <v>0.21412075222698779</v>
      </c>
      <c r="AB23" s="30">
        <v>2</v>
      </c>
      <c r="AC23" s="31">
        <f>Table15[[#This Row],[HU]]/134</f>
        <v>1.4925373134328358E-2</v>
      </c>
      <c r="AD23" s="30">
        <v>11</v>
      </c>
      <c r="AE23" s="31">
        <f>Table15[[#This Row],[IE]]/66</f>
        <v>0.16666666666666666</v>
      </c>
      <c r="AF23" s="30">
        <v>4</v>
      </c>
      <c r="AG23" s="31">
        <f>Table15[[#This Row],[IT]]/55</f>
        <v>7.2727272727272724E-2</v>
      </c>
      <c r="AH23" s="30">
        <v>20</v>
      </c>
      <c r="AI23" s="31">
        <f>Table15[[#This Row],[LI]]/71</f>
        <v>0.28169014084507044</v>
      </c>
      <c r="AJ23" s="30">
        <v>3</v>
      </c>
      <c r="AK23" s="31">
        <f>Table15[[#This Row],[LT]]/9</f>
        <v>0.33333333333333331</v>
      </c>
      <c r="AL23" s="30">
        <v>3</v>
      </c>
      <c r="AM23" s="31">
        <f>Table15[[#This Row],[LV]]/179</f>
        <v>1.6759776536312849E-2</v>
      </c>
      <c r="AN23" s="30">
        <v>34</v>
      </c>
      <c r="AO23" s="31">
        <f>Table15[[#This Row],[MT]]/105</f>
        <v>0.32380952380952382</v>
      </c>
      <c r="AP23" s="30">
        <v>222</v>
      </c>
      <c r="AQ23" s="31">
        <f>Table15[[#This Row],[NL]]/946</f>
        <v>0.23467230443974629</v>
      </c>
      <c r="AR23" s="34" t="str">
        <f>""</f>
        <v/>
      </c>
      <c r="AS23" s="35" t="str">
        <f>""</f>
        <v/>
      </c>
      <c r="AT23" s="30">
        <v>141</v>
      </c>
      <c r="AU23" s="31">
        <f>Table15[[#This Row],[PT]]/625</f>
        <v>0.22559999999999999</v>
      </c>
      <c r="AV23" s="30">
        <v>5</v>
      </c>
      <c r="AW23" s="31">
        <f>Table15[[#This Row],[SE]]/48</f>
        <v>0.10416666666666667</v>
      </c>
      <c r="AX23" s="30">
        <v>129</v>
      </c>
      <c r="AY23" s="31">
        <f>Table15[[#This Row],[SI]]/893</f>
        <v>0.1444568868980963</v>
      </c>
      <c r="BA23" s="41">
        <f>Table15[[#This Row],[SI]]+Table15[[#This Row],[SE]]+Table15[[#This Row],[PT]]+Table15[[#This Row],[NL]]+Table15[[#This Row],[MT]]+Table15[[#This Row],[LV]]+Table15[[#This Row],[LT]]+Table15[[#This Row],[LI]]+Table15[[#This Row],[IT]]+Table15[[#This Row],[IE]]+Table15[[#This Row],[HU]]+Table15[[#This Row],[HR]]+Table15[[#This Row],[FR]]+Table15[[#This Row],[ES%]]*T6+Table15[[#This Row],[DE-BavPrivSec]]+Table15[[#This Row],[CY]]+Table15[[#This Row],[BE]]</f>
        <v>2482.0129999999999</v>
      </c>
    </row>
    <row r="24" spans="1:53" ht="71.25">
      <c r="A24" s="5" t="s">
        <v>91</v>
      </c>
      <c r="B24" s="34" t="str">
        <f>""</f>
        <v/>
      </c>
      <c r="C24" s="35" t="str">
        <f>""</f>
        <v/>
      </c>
      <c r="D24" s="34" t="str">
        <f>""</f>
        <v/>
      </c>
      <c r="E24" s="35" t="str">
        <f>""</f>
        <v/>
      </c>
      <c r="F24" s="34" t="str">
        <f>""</f>
        <v/>
      </c>
      <c r="G24" s="35" t="str">
        <f>""</f>
        <v/>
      </c>
      <c r="H24" s="34" t="str">
        <f>""</f>
        <v/>
      </c>
      <c r="I24" s="35" t="str">
        <f>""</f>
        <v/>
      </c>
      <c r="J24" s="34" t="str">
        <f>""</f>
        <v/>
      </c>
      <c r="K24" s="35" t="str">
        <f>""</f>
        <v/>
      </c>
      <c r="L24" s="34" t="str">
        <f>""</f>
        <v/>
      </c>
      <c r="M24" s="35" t="str">
        <f>""</f>
        <v/>
      </c>
      <c r="N24" s="34" t="str">
        <f>""</f>
        <v/>
      </c>
      <c r="O24" s="35" t="str">
        <f>""</f>
        <v/>
      </c>
      <c r="P24" s="34" t="str">
        <f>""</f>
        <v/>
      </c>
      <c r="Q24" s="35" t="str">
        <f>""</f>
        <v/>
      </c>
      <c r="R24" s="34" t="str">
        <f>""</f>
        <v/>
      </c>
      <c r="S24" s="35" t="str">
        <f>""</f>
        <v/>
      </c>
      <c r="T24" s="34" t="str">
        <f>""</f>
        <v/>
      </c>
      <c r="U24" s="35" t="str">
        <f>""</f>
        <v/>
      </c>
      <c r="V24" s="34" t="str">
        <f>""</f>
        <v/>
      </c>
      <c r="W24" s="35" t="str">
        <f>""</f>
        <v/>
      </c>
      <c r="X24" s="34" t="str">
        <f>""</f>
        <v/>
      </c>
      <c r="Y24" s="35" t="str">
        <f>""</f>
        <v/>
      </c>
      <c r="Z24" s="34" t="str">
        <f>""</f>
        <v/>
      </c>
      <c r="AA24" s="35" t="str">
        <f>""</f>
        <v/>
      </c>
      <c r="AB24" s="34" t="str">
        <f>""</f>
        <v/>
      </c>
      <c r="AC24" s="35" t="str">
        <f>""</f>
        <v/>
      </c>
      <c r="AD24" s="34" t="str">
        <f>""</f>
        <v/>
      </c>
      <c r="AE24" s="35" t="str">
        <f>""</f>
        <v/>
      </c>
      <c r="AF24" s="34" t="str">
        <f>""</f>
        <v/>
      </c>
      <c r="AG24" s="35" t="str">
        <f>""</f>
        <v/>
      </c>
      <c r="AH24" s="34" t="str">
        <f>""</f>
        <v/>
      </c>
      <c r="AI24" s="35" t="str">
        <f>""</f>
        <v/>
      </c>
      <c r="AJ24" s="34" t="str">
        <f>""</f>
        <v/>
      </c>
      <c r="AK24" s="35" t="str">
        <f>""</f>
        <v/>
      </c>
      <c r="AL24" s="34" t="str">
        <f>""</f>
        <v/>
      </c>
      <c r="AM24" s="35" t="str">
        <f>""</f>
        <v/>
      </c>
      <c r="AN24" s="34" t="str">
        <f>""</f>
        <v/>
      </c>
      <c r="AO24" s="35" t="str">
        <f>""</f>
        <v/>
      </c>
      <c r="AP24" s="34" t="str">
        <f>""</f>
        <v/>
      </c>
      <c r="AQ24" s="35" t="str">
        <f>""</f>
        <v/>
      </c>
      <c r="AR24" s="34" t="str">
        <f>""</f>
        <v/>
      </c>
      <c r="AS24" s="35" t="str">
        <f>""</f>
        <v/>
      </c>
      <c r="AT24" s="34" t="str">
        <f>""</f>
        <v/>
      </c>
      <c r="AU24" s="35" t="str">
        <f>""</f>
        <v/>
      </c>
      <c r="AV24" s="34" t="str">
        <f>""</f>
        <v/>
      </c>
      <c r="AW24" s="35" t="str">
        <f>""</f>
        <v/>
      </c>
      <c r="AX24" s="34" t="str">
        <f>""</f>
        <v/>
      </c>
      <c r="AY24" s="35" t="str">
        <f>""</f>
        <v/>
      </c>
    </row>
    <row r="25" spans="1:53" ht="46.5">
      <c r="A25" s="6" t="s">
        <v>92</v>
      </c>
      <c r="B25" s="47">
        <v>0</v>
      </c>
      <c r="C25" s="48">
        <f>Table15[[#This Row],[AT]]/B5</f>
        <v>0</v>
      </c>
      <c r="D25" s="47">
        <v>0</v>
      </c>
      <c r="E25" s="31">
        <f>Table15[[#This Row],[BE]]/401</f>
        <v>0</v>
      </c>
      <c r="F25" s="47">
        <v>7</v>
      </c>
      <c r="G25" s="31">
        <f>Table15[[#This Row],[CY]]/309</f>
        <v>2.2653721682847898E-2</v>
      </c>
      <c r="H25" s="47">
        <v>0</v>
      </c>
      <c r="I25" s="31">
        <f>Table15[[#This Row],[CZ]]/14</f>
        <v>0</v>
      </c>
      <c r="J25" s="47">
        <v>0</v>
      </c>
      <c r="K25" s="31">
        <f>Table15[[#This Row],[DE-BavPrivSec]]/35</f>
        <v>0</v>
      </c>
      <c r="L25" s="47">
        <v>0</v>
      </c>
      <c r="M25" s="31">
        <f>Table15[[#This Row],[DK]]/96</f>
        <v>0</v>
      </c>
      <c r="N25" s="47">
        <v>0</v>
      </c>
      <c r="O25" s="31">
        <f>Table15[[#This Row],[DK]]/96</f>
        <v>0</v>
      </c>
      <c r="P25" s="47">
        <v>0</v>
      </c>
      <c r="Q25" s="31">
        <f>Table15[[#This Row],[EE]]/16</f>
        <v>0</v>
      </c>
      <c r="R25" s="47">
        <v>0</v>
      </c>
      <c r="S25" s="31">
        <f>Table15[[#This Row],[EL]]/28</f>
        <v>0</v>
      </c>
      <c r="T25" s="47">
        <v>0</v>
      </c>
      <c r="U25" s="31">
        <v>0</v>
      </c>
      <c r="V25" s="47">
        <v>2</v>
      </c>
      <c r="W25" s="31">
        <f>Table15[[#This Row],[FI]]/48</f>
        <v>4.1666666666666664E-2</v>
      </c>
      <c r="X25" s="47">
        <v>0</v>
      </c>
      <c r="Y25" s="31">
        <f>Table15[[#This Row],[FR]]/14</f>
        <v>0</v>
      </c>
      <c r="Z25" s="55">
        <v>46</v>
      </c>
      <c r="AA25" s="31">
        <f>Table15[[#This Row],[HR]]/3031</f>
        <v>1.5176509402837348E-2</v>
      </c>
      <c r="AB25" s="47">
        <v>0</v>
      </c>
      <c r="AC25" s="31">
        <f>Table15[[#This Row],[HU]]/134</f>
        <v>0</v>
      </c>
      <c r="AD25" s="47">
        <v>0</v>
      </c>
      <c r="AE25" s="31">
        <f>Table15[[#This Row],[IE]]/66</f>
        <v>0</v>
      </c>
      <c r="AF25" s="47">
        <v>0</v>
      </c>
      <c r="AG25" s="31">
        <f>Table15[[#This Row],[IT]]/55</f>
        <v>0</v>
      </c>
      <c r="AH25" s="47">
        <v>0</v>
      </c>
      <c r="AI25" s="31">
        <f>Table15[[#This Row],[LI]]/71</f>
        <v>0</v>
      </c>
      <c r="AJ25" s="47">
        <v>0</v>
      </c>
      <c r="AK25" s="31">
        <f>Table15[[#This Row],[LT]]/9</f>
        <v>0</v>
      </c>
      <c r="AL25" s="55">
        <v>1</v>
      </c>
      <c r="AM25" s="31">
        <f>Table15[[#This Row],[LV]]/179</f>
        <v>5.5865921787709499E-3</v>
      </c>
      <c r="AN25" s="47">
        <v>3</v>
      </c>
      <c r="AO25" s="31">
        <f>Table15[[#This Row],[MT]]/105</f>
        <v>2.8571428571428571E-2</v>
      </c>
      <c r="AP25" s="47">
        <v>0</v>
      </c>
      <c r="AQ25" s="31">
        <f>Table15[[#This Row],[NL]]/946</f>
        <v>0</v>
      </c>
      <c r="AR25" s="34" t="str">
        <f>""</f>
        <v/>
      </c>
      <c r="AS25" s="35" t="str">
        <f>""</f>
        <v/>
      </c>
      <c r="AT25" s="47">
        <v>0</v>
      </c>
      <c r="AU25" s="31">
        <f>Table15[[#This Row],[PT]]/625</f>
        <v>0</v>
      </c>
      <c r="AV25" s="47">
        <v>0</v>
      </c>
      <c r="AW25" s="31">
        <f>Table15[[#This Row],[SE]]/48</f>
        <v>0</v>
      </c>
      <c r="AX25" s="47">
        <v>2</v>
      </c>
      <c r="AY25" s="31">
        <f>Table15[[#This Row],[SI]]/893</f>
        <v>2.2396416573348264E-3</v>
      </c>
      <c r="BA25">
        <f>SUM(AX25,AN25,AL25,Z25,V25,P25,F25)</f>
        <v>61</v>
      </c>
    </row>
    <row r="26" spans="1:53" ht="46.5">
      <c r="A26" s="6" t="s">
        <v>93</v>
      </c>
      <c r="B26" s="47">
        <v>0</v>
      </c>
      <c r="C26" s="48">
        <f>Table15[[#This Row],[AT]]/B6</f>
        <v>0</v>
      </c>
      <c r="D26" s="47">
        <v>0</v>
      </c>
      <c r="E26" s="31">
        <f>Table15[[#This Row],[BE]]/401</f>
        <v>0</v>
      </c>
      <c r="F26" s="47">
        <v>0</v>
      </c>
      <c r="G26" s="31">
        <f>Table15[[#This Row],[CY]]/309</f>
        <v>0</v>
      </c>
      <c r="H26" s="47">
        <v>0</v>
      </c>
      <c r="I26" s="31">
        <f>Table15[[#This Row],[CZ]]/14</f>
        <v>0</v>
      </c>
      <c r="J26" s="47">
        <v>0</v>
      </c>
      <c r="K26" s="31">
        <f>Table15[[#This Row],[DE-BavPrivSec]]/35</f>
        <v>0</v>
      </c>
      <c r="L26" s="47">
        <v>0</v>
      </c>
      <c r="M26" s="31">
        <f>Table15[[#This Row],[DK]]/96</f>
        <v>0</v>
      </c>
      <c r="N26" s="47">
        <v>0</v>
      </c>
      <c r="O26" s="31">
        <f>Table15[[#This Row],[DK]]/96</f>
        <v>0</v>
      </c>
      <c r="P26" s="57">
        <v>1</v>
      </c>
      <c r="Q26" s="31">
        <f>Table15[[#This Row],[EE]]/16</f>
        <v>6.25E-2</v>
      </c>
      <c r="R26" s="47">
        <v>0</v>
      </c>
      <c r="S26" s="31">
        <f>Table15[[#This Row],[EL]]/28</f>
        <v>0</v>
      </c>
      <c r="T26" s="47">
        <v>0</v>
      </c>
      <c r="U26" s="31">
        <v>0</v>
      </c>
      <c r="V26" s="47">
        <v>0</v>
      </c>
      <c r="W26" s="31">
        <f>Table15[[#This Row],[FI]]/48</f>
        <v>0</v>
      </c>
      <c r="X26" s="47">
        <v>0</v>
      </c>
      <c r="Y26" s="31">
        <f>Table15[[#This Row],[FR]]/14</f>
        <v>0</v>
      </c>
      <c r="Z26" s="55">
        <v>9</v>
      </c>
      <c r="AA26" s="31">
        <f>Table15[[#This Row],[HR]]/3031</f>
        <v>2.9693170570768723E-3</v>
      </c>
      <c r="AB26" s="47">
        <v>0</v>
      </c>
      <c r="AC26" s="31">
        <f>Table15[[#This Row],[HU]]/134</f>
        <v>0</v>
      </c>
      <c r="AD26" s="47">
        <v>0</v>
      </c>
      <c r="AE26" s="31">
        <f>Table15[[#This Row],[IE]]/66</f>
        <v>0</v>
      </c>
      <c r="AF26" s="47">
        <v>0</v>
      </c>
      <c r="AG26" s="31">
        <f>Table15[[#This Row],[IT]]/55</f>
        <v>0</v>
      </c>
      <c r="AH26" s="47">
        <v>0</v>
      </c>
      <c r="AI26" s="31">
        <f>Table15[[#This Row],[LI]]/71</f>
        <v>0</v>
      </c>
      <c r="AJ26" s="47">
        <v>0</v>
      </c>
      <c r="AK26" s="31">
        <f>Table15[[#This Row],[LT]]/9</f>
        <v>0</v>
      </c>
      <c r="AL26" s="55">
        <v>1</v>
      </c>
      <c r="AM26" s="31">
        <f>Table15[[#This Row],[LV]]/179</f>
        <v>5.5865921787709499E-3</v>
      </c>
      <c r="AN26" s="47">
        <v>1</v>
      </c>
      <c r="AO26" s="31">
        <f>Table15[[#This Row],[MT]]/105</f>
        <v>9.5238095238095247E-3</v>
      </c>
      <c r="AP26" s="47">
        <v>0</v>
      </c>
      <c r="AQ26" s="31">
        <f>Table15[[#This Row],[NL]]/946</f>
        <v>0</v>
      </c>
      <c r="AR26" s="34" t="str">
        <f>""</f>
        <v/>
      </c>
      <c r="AS26" s="35" t="str">
        <f>""</f>
        <v/>
      </c>
      <c r="AT26" s="47">
        <v>0</v>
      </c>
      <c r="AU26" s="31">
        <f>Table15[[#This Row],[PT]]/625</f>
        <v>0</v>
      </c>
      <c r="AV26" s="47">
        <v>0</v>
      </c>
      <c r="AW26" s="31">
        <f>Table15[[#This Row],[SE]]/48</f>
        <v>0</v>
      </c>
      <c r="AX26" s="47">
        <v>0</v>
      </c>
      <c r="AY26" s="31">
        <f>Table15[[#This Row],[SI]]/893</f>
        <v>0</v>
      </c>
      <c r="BA26">
        <f>SUM(AX26,AN26,AL26,Z26,V26,P26,F26)</f>
        <v>12</v>
      </c>
    </row>
    <row r="27" spans="1:53" ht="71.25">
      <c r="A27" s="5" t="s">
        <v>94</v>
      </c>
      <c r="B27" s="16">
        <v>6</v>
      </c>
      <c r="C27" s="31">
        <f>Table15[[#This Row],[AT]]/11</f>
        <v>0.54545454545454541</v>
      </c>
      <c r="D27" s="30">
        <v>191</v>
      </c>
      <c r="E27" s="31">
        <f>Table15[[#This Row],[BE]]/401</f>
        <v>0.47630922693266831</v>
      </c>
      <c r="F27" s="30">
        <v>94</v>
      </c>
      <c r="G27" s="31">
        <f>Table15[[#This Row],[CY]]/316</f>
        <v>0.29746835443037972</v>
      </c>
      <c r="H27" s="30">
        <v>3</v>
      </c>
      <c r="I27" s="31">
        <f>Table15[[#This Row],[CZ]]/14</f>
        <v>0.21428571428571427</v>
      </c>
      <c r="J27" s="30">
        <v>17</v>
      </c>
      <c r="K27" s="31">
        <f>Table15[[#This Row],[DE-BavPrivSec]]/35</f>
        <v>0.48571428571428571</v>
      </c>
      <c r="L27" s="30">
        <v>54</v>
      </c>
      <c r="M27" s="31">
        <f>Table15[[#This Row],[DK]]/96</f>
        <v>0.5625</v>
      </c>
      <c r="N27" s="30">
        <v>9</v>
      </c>
      <c r="O27" s="31">
        <f>Table15[[#This Row],[EDPS]]/69</f>
        <v>0.13043478260869565</v>
      </c>
      <c r="P27" s="30">
        <v>8</v>
      </c>
      <c r="Q27" s="31">
        <f>Table15[[#This Row],[EE]]/16</f>
        <v>0.5</v>
      </c>
      <c r="R27" s="30">
        <v>6</v>
      </c>
      <c r="S27" s="31">
        <f>Table15[[#This Row],[EL]]/28</f>
        <v>0.21428571428571427</v>
      </c>
      <c r="T27" s="30"/>
      <c r="U27" s="31">
        <v>0.75</v>
      </c>
      <c r="V27" s="30">
        <v>14</v>
      </c>
      <c r="W27" s="31">
        <f>Table15[[#This Row],[FI]]/50</f>
        <v>0.28000000000000003</v>
      </c>
      <c r="X27" s="30">
        <v>6</v>
      </c>
      <c r="Y27" s="31">
        <f>Table15[[#This Row],[FR]]/14</f>
        <v>0.42857142857142855</v>
      </c>
      <c r="Z27" s="30">
        <v>805</v>
      </c>
      <c r="AA27" s="31">
        <f>Table15[[#This Row],[HR]]/3031</f>
        <v>0.26558891454965355</v>
      </c>
      <c r="AB27" s="30">
        <v>23</v>
      </c>
      <c r="AC27" s="31">
        <f>Table15[[#This Row],[HU]]/134</f>
        <v>0.17164179104477612</v>
      </c>
      <c r="AD27" s="30">
        <v>21</v>
      </c>
      <c r="AE27" s="31">
        <f>Table15[[#This Row],[IE]]/66</f>
        <v>0.31818181818181818</v>
      </c>
      <c r="AF27" s="30">
        <v>24</v>
      </c>
      <c r="AG27" s="31">
        <f>Table15[[#This Row],[IT]]/55</f>
        <v>0.43636363636363634</v>
      </c>
      <c r="AH27" s="30">
        <v>17</v>
      </c>
      <c r="AI27" s="31">
        <f>Table15[[#This Row],[LI]]/71</f>
        <v>0.23943661971830985</v>
      </c>
      <c r="AJ27" s="30">
        <v>2</v>
      </c>
      <c r="AK27" s="31">
        <f>Table15[[#This Row],[LT]]/9</f>
        <v>0.22222222222222221</v>
      </c>
      <c r="AL27" s="30">
        <v>85</v>
      </c>
      <c r="AM27" s="31">
        <f>Table15[[#This Row],[LV]]/179</f>
        <v>0.47486033519553073</v>
      </c>
      <c r="AN27" s="30">
        <v>35</v>
      </c>
      <c r="AO27" s="31">
        <f>Table15[[#This Row],[MT]]/109</f>
        <v>0.32110091743119268</v>
      </c>
      <c r="AP27" s="36" t="s">
        <v>329</v>
      </c>
      <c r="AQ27" s="31">
        <f>Table15[[#This Row],[NL]]/946</f>
        <v>0.35835095137420719</v>
      </c>
      <c r="AR27" s="34" t="str">
        <f>""</f>
        <v/>
      </c>
      <c r="AS27" s="35" t="str">
        <f>""</f>
        <v/>
      </c>
      <c r="AT27" s="30">
        <v>341</v>
      </c>
      <c r="AU27" s="31">
        <f>Table15[[#This Row],[PT]]/625</f>
        <v>0.54559999999999997</v>
      </c>
      <c r="AV27" s="30">
        <v>24</v>
      </c>
      <c r="AW27" s="31">
        <f>Table15[[#This Row],[SE]]/48</f>
        <v>0.5</v>
      </c>
      <c r="AX27" s="30">
        <v>135</v>
      </c>
      <c r="AY27" s="31">
        <f>Table15[[#This Row],[SI]]/895</f>
        <v>0.15083798882681565</v>
      </c>
    </row>
    <row r="28" spans="1:53" ht="42.75">
      <c r="A28" s="5" t="s">
        <v>95</v>
      </c>
      <c r="B28" s="16">
        <v>9</v>
      </c>
      <c r="C28" s="31">
        <f>Table15[[#This Row],[AT]]/11</f>
        <v>0.81818181818181823</v>
      </c>
      <c r="D28" s="30">
        <v>305</v>
      </c>
      <c r="E28" s="31">
        <f>Table15[[#This Row],[BE]]/401</f>
        <v>0.76059850374064841</v>
      </c>
      <c r="F28" s="30">
        <v>168</v>
      </c>
      <c r="G28" s="31">
        <f>Table15[[#This Row],[CY]]/316</f>
        <v>0.53164556962025311</v>
      </c>
      <c r="H28" s="30">
        <v>14</v>
      </c>
      <c r="I28" s="31">
        <f>Table15[[#This Row],[CZ]]/14</f>
        <v>1</v>
      </c>
      <c r="J28" s="30">
        <v>17</v>
      </c>
      <c r="K28" s="31">
        <f>Table15[[#This Row],[DE-BavPrivSec]]/35</f>
        <v>0.48571428571428571</v>
      </c>
      <c r="L28" s="30">
        <v>57</v>
      </c>
      <c r="M28" s="31">
        <f>Table15[[#This Row],[DK]]/96</f>
        <v>0.59375</v>
      </c>
      <c r="N28" s="30">
        <v>69</v>
      </c>
      <c r="O28" s="31">
        <f>Table15[[#This Row],[EDPS]]/69</f>
        <v>1</v>
      </c>
      <c r="P28" s="30">
        <v>16</v>
      </c>
      <c r="Q28" s="31">
        <f>Table15[[#This Row],[EE]]/16</f>
        <v>1</v>
      </c>
      <c r="R28" s="30">
        <v>16</v>
      </c>
      <c r="S28" s="31">
        <f>Table15[[#This Row],[EL]]/28</f>
        <v>0.5714285714285714</v>
      </c>
      <c r="T28" s="30"/>
      <c r="U28" s="31">
        <v>0.86</v>
      </c>
      <c r="V28" s="30">
        <v>45</v>
      </c>
      <c r="W28" s="31">
        <f>Table15[[#This Row],[FI]]/50</f>
        <v>0.9</v>
      </c>
      <c r="X28" s="30">
        <v>9</v>
      </c>
      <c r="Y28" s="31">
        <f>Table15[[#This Row],[FR]]/14</f>
        <v>0.6428571428571429</v>
      </c>
      <c r="Z28" s="30">
        <v>2362</v>
      </c>
      <c r="AA28" s="31">
        <f>Table15[[#This Row],[HR]]/3031</f>
        <v>0.77928076542395253</v>
      </c>
      <c r="AB28" s="30">
        <v>98</v>
      </c>
      <c r="AC28" s="31">
        <f>Table15[[#This Row],[HU]]/134</f>
        <v>0.73134328358208955</v>
      </c>
      <c r="AD28" s="30">
        <v>58</v>
      </c>
      <c r="AE28" s="31">
        <f>Table15[[#This Row],[IE]]/66</f>
        <v>0.87878787878787878</v>
      </c>
      <c r="AF28" s="30">
        <v>37</v>
      </c>
      <c r="AG28" s="31">
        <f>Table15[[#This Row],[IT]]/55</f>
        <v>0.67272727272727273</v>
      </c>
      <c r="AH28" s="30">
        <v>54</v>
      </c>
      <c r="AI28" s="31">
        <f>Table15[[#This Row],[LI]]/71</f>
        <v>0.76056338028169013</v>
      </c>
      <c r="AJ28" s="30">
        <v>4</v>
      </c>
      <c r="AK28" s="31">
        <f>Table15[[#This Row],[LT]]/9</f>
        <v>0.44444444444444442</v>
      </c>
      <c r="AL28" s="30">
        <v>80</v>
      </c>
      <c r="AM28" s="31">
        <f>Table15[[#This Row],[LV]]/179</f>
        <v>0.44692737430167595</v>
      </c>
      <c r="AN28" s="30">
        <v>65</v>
      </c>
      <c r="AO28" s="31">
        <f>Table15[[#This Row],[MT]]/109</f>
        <v>0.59633027522935778</v>
      </c>
      <c r="AP28" s="30">
        <v>234</v>
      </c>
      <c r="AQ28" s="31">
        <f>Table15[[#This Row],[NL]]/946</f>
        <v>0.24735729386892177</v>
      </c>
      <c r="AR28" s="34" t="str">
        <f>""</f>
        <v/>
      </c>
      <c r="AS28" s="35" t="str">
        <f>""</f>
        <v/>
      </c>
      <c r="AT28" s="30">
        <v>472</v>
      </c>
      <c r="AU28" s="31">
        <f>Table15[[#This Row],[PT]]/625</f>
        <v>0.75519999999999998</v>
      </c>
      <c r="AV28" s="30">
        <v>42</v>
      </c>
      <c r="AW28" s="31">
        <f>Table15[[#This Row],[SE]]/48</f>
        <v>0.875</v>
      </c>
      <c r="AX28" s="30">
        <v>379</v>
      </c>
      <c r="AY28" s="31">
        <f>Table15[[#This Row],[SI]]/895</f>
        <v>0.42346368715083799</v>
      </c>
    </row>
    <row r="29" spans="1:53" s="8" customFormat="1" ht="163.5" customHeight="1">
      <c r="A29" s="7" t="s">
        <v>96</v>
      </c>
      <c r="B29" s="15">
        <v>1095</v>
      </c>
      <c r="C29" s="36">
        <v>1095</v>
      </c>
      <c r="D29" s="36" t="s">
        <v>335</v>
      </c>
      <c r="E29" s="36" t="s">
        <v>335</v>
      </c>
      <c r="F29" s="36" t="s">
        <v>97</v>
      </c>
      <c r="G29" s="36" t="s">
        <v>97</v>
      </c>
      <c r="H29" s="36" t="s">
        <v>332</v>
      </c>
      <c r="I29" s="36" t="s">
        <v>332</v>
      </c>
      <c r="J29" s="36">
        <v>2388.9714285714285</v>
      </c>
      <c r="K29" s="36">
        <v>2388.9714285714285</v>
      </c>
      <c r="L29" s="36" t="s">
        <v>98</v>
      </c>
      <c r="M29" s="36" t="s">
        <v>98</v>
      </c>
      <c r="N29" s="36" t="s">
        <v>99</v>
      </c>
      <c r="O29" s="36" t="s">
        <v>99</v>
      </c>
      <c r="P29" s="36" t="s">
        <v>100</v>
      </c>
      <c r="Q29" s="36" t="s">
        <v>100</v>
      </c>
      <c r="R29" s="36" t="s">
        <v>101</v>
      </c>
      <c r="S29" s="36" t="s">
        <v>101</v>
      </c>
      <c r="T29" s="36"/>
      <c r="U29" s="36" t="s">
        <v>102</v>
      </c>
      <c r="V29" s="36" t="s">
        <v>103</v>
      </c>
      <c r="W29" s="36" t="s">
        <v>103</v>
      </c>
      <c r="X29" s="36" t="s">
        <v>104</v>
      </c>
      <c r="Y29" s="36" t="s">
        <v>104</v>
      </c>
      <c r="Z29" s="36" t="s">
        <v>105</v>
      </c>
      <c r="AA29" s="36" t="s">
        <v>105</v>
      </c>
      <c r="AB29" s="36" t="s">
        <v>106</v>
      </c>
      <c r="AC29" s="36" t="s">
        <v>106</v>
      </c>
      <c r="AD29" s="37" t="s">
        <v>107</v>
      </c>
      <c r="AE29" s="37" t="s">
        <v>107</v>
      </c>
      <c r="AF29" s="36" t="s">
        <v>108</v>
      </c>
      <c r="AG29" s="36" t="s">
        <v>108</v>
      </c>
      <c r="AH29" s="36" t="s">
        <v>109</v>
      </c>
      <c r="AI29" s="38" t="s">
        <v>110</v>
      </c>
      <c r="AJ29" s="36" t="s">
        <v>111</v>
      </c>
      <c r="AK29" s="36" t="s">
        <v>111</v>
      </c>
      <c r="AL29" s="36" t="s">
        <v>112</v>
      </c>
      <c r="AM29" s="36" t="s">
        <v>112</v>
      </c>
      <c r="AN29" s="36" t="s">
        <v>113</v>
      </c>
      <c r="AO29" s="36" t="s">
        <v>113</v>
      </c>
      <c r="AP29" s="36" t="s">
        <v>330</v>
      </c>
      <c r="AQ29" s="36" t="s">
        <v>330</v>
      </c>
      <c r="AR29" s="34" t="str">
        <f>""</f>
        <v/>
      </c>
      <c r="AS29" s="35" t="str">
        <f>""</f>
        <v/>
      </c>
      <c r="AT29" s="39" t="s">
        <v>336</v>
      </c>
      <c r="AU29" s="39" t="s">
        <v>336</v>
      </c>
      <c r="AV29" s="36" t="s">
        <v>114</v>
      </c>
      <c r="AW29" s="36" t="s">
        <v>114</v>
      </c>
      <c r="AX29" s="36" t="s">
        <v>115</v>
      </c>
      <c r="AY29" s="36" t="s">
        <v>115</v>
      </c>
    </row>
    <row r="30" spans="1:53" ht="57">
      <c r="A30" s="5" t="s">
        <v>116</v>
      </c>
      <c r="B30" s="34" t="str">
        <f>""</f>
        <v/>
      </c>
      <c r="C30" s="34" t="str">
        <f>""</f>
        <v/>
      </c>
      <c r="D30" s="34" t="str">
        <f>""</f>
        <v/>
      </c>
      <c r="E30" s="34" t="str">
        <f>""</f>
        <v/>
      </c>
      <c r="F30" s="34" t="str">
        <f>""</f>
        <v/>
      </c>
      <c r="G30" s="34" t="str">
        <f>""</f>
        <v/>
      </c>
      <c r="H30" s="34" t="str">
        <f>""</f>
        <v/>
      </c>
      <c r="I30" s="34" t="str">
        <f>""</f>
        <v/>
      </c>
      <c r="J30" s="34" t="str">
        <f>""</f>
        <v/>
      </c>
      <c r="K30" s="34" t="str">
        <f>""</f>
        <v/>
      </c>
      <c r="L30" s="34" t="str">
        <f>""</f>
        <v/>
      </c>
      <c r="M30" s="34" t="str">
        <f>""</f>
        <v/>
      </c>
      <c r="N30" s="34" t="str">
        <f>""</f>
        <v/>
      </c>
      <c r="O30" s="35" t="str">
        <f>""</f>
        <v/>
      </c>
      <c r="P30" s="34" t="str">
        <f>""</f>
        <v/>
      </c>
      <c r="Q30" s="35" t="str">
        <f>""</f>
        <v/>
      </c>
      <c r="R30" s="34" t="str">
        <f>""</f>
        <v/>
      </c>
      <c r="S30" s="35" t="str">
        <f>""</f>
        <v/>
      </c>
      <c r="T30" s="34" t="str">
        <f>""</f>
        <v/>
      </c>
      <c r="U30" s="35" t="str">
        <f>""</f>
        <v/>
      </c>
      <c r="V30" s="34" t="str">
        <f>""</f>
        <v/>
      </c>
      <c r="W30" s="35" t="str">
        <f>""</f>
        <v/>
      </c>
      <c r="X30" s="34" t="str">
        <f>""</f>
        <v/>
      </c>
      <c r="Y30" s="35" t="str">
        <f>""</f>
        <v/>
      </c>
      <c r="Z30" s="34" t="str">
        <f>""</f>
        <v/>
      </c>
      <c r="AA30" s="35" t="str">
        <f>""</f>
        <v/>
      </c>
      <c r="AB30" s="34" t="str">
        <f>""</f>
        <v/>
      </c>
      <c r="AC30" s="35" t="str">
        <f>""</f>
        <v/>
      </c>
      <c r="AD30" s="34" t="str">
        <f>""</f>
        <v/>
      </c>
      <c r="AE30" s="35" t="str">
        <f>""</f>
        <v/>
      </c>
      <c r="AF30" s="34" t="str">
        <f>""</f>
        <v/>
      </c>
      <c r="AG30" s="35" t="str">
        <f>""</f>
        <v/>
      </c>
      <c r="AH30" s="34" t="str">
        <f>""</f>
        <v/>
      </c>
      <c r="AI30" s="35" t="str">
        <f>""</f>
        <v/>
      </c>
      <c r="AJ30" s="34" t="str">
        <f>""</f>
        <v/>
      </c>
      <c r="AK30" s="35" t="str">
        <f>""</f>
        <v/>
      </c>
      <c r="AL30" s="34" t="str">
        <f>""</f>
        <v/>
      </c>
      <c r="AM30" s="35" t="str">
        <f>""</f>
        <v/>
      </c>
      <c r="AN30" s="34" t="str">
        <f>""</f>
        <v/>
      </c>
      <c r="AO30" s="35" t="str">
        <f>""</f>
        <v/>
      </c>
      <c r="AP30" s="34" t="str">
        <f>""</f>
        <v/>
      </c>
      <c r="AQ30" s="35" t="str">
        <f>""</f>
        <v/>
      </c>
      <c r="AR30" s="34" t="str">
        <f>""</f>
        <v/>
      </c>
      <c r="AS30" s="35" t="str">
        <f>""</f>
        <v/>
      </c>
      <c r="AT30" s="34" t="str">
        <f>""</f>
        <v/>
      </c>
      <c r="AU30" s="35" t="str">
        <f>""</f>
        <v/>
      </c>
      <c r="AV30" s="34" t="str">
        <f>""</f>
        <v/>
      </c>
      <c r="AW30" s="35" t="str">
        <f>""</f>
        <v/>
      </c>
      <c r="AX30" s="34" t="str">
        <f>""</f>
        <v/>
      </c>
      <c r="AY30" s="35" t="str">
        <f>""</f>
        <v/>
      </c>
    </row>
    <row r="31" spans="1:53">
      <c r="A31" s="6" t="s">
        <v>117</v>
      </c>
      <c r="B31" s="14"/>
      <c r="C31" s="31">
        <f>Table15[[#This Row],[AT]]/B5</f>
        <v>0</v>
      </c>
      <c r="D31" s="30">
        <v>94</v>
      </c>
      <c r="E31" s="31">
        <f>Table15[[#This Row],[BE]]/401</f>
        <v>0.23441396508728179</v>
      </c>
      <c r="F31" s="30">
        <v>24</v>
      </c>
      <c r="G31" s="31">
        <f>Table15[[#This Row],[CY]]/316</f>
        <v>7.5949367088607597E-2</v>
      </c>
      <c r="H31" s="30">
        <v>3</v>
      </c>
      <c r="I31" s="31">
        <f>Table15[[#This Row],[CZ]]/14</f>
        <v>0.21428571428571427</v>
      </c>
      <c r="J31" s="30">
        <v>1</v>
      </c>
      <c r="K31" s="31">
        <f>Table15[[#This Row],[DE-BavPrivSec]]/35</f>
        <v>2.8571428571428571E-2</v>
      </c>
      <c r="L31" s="30">
        <v>1</v>
      </c>
      <c r="M31" s="31">
        <f>Table15[[#This Row],[DK]]/96</f>
        <v>1.0416666666666666E-2</v>
      </c>
      <c r="N31" s="30">
        <v>15</v>
      </c>
      <c r="O31" s="31">
        <f>Table15[[#This Row],[EDPS]]/69</f>
        <v>0.21739130434782608</v>
      </c>
      <c r="P31" s="30">
        <v>0</v>
      </c>
      <c r="Q31" s="31">
        <f>Table15[[#This Row],[EE]]/16</f>
        <v>0</v>
      </c>
      <c r="R31" s="30">
        <v>4</v>
      </c>
      <c r="S31" s="31">
        <f>Table15[[#This Row],[EL]]/28</f>
        <v>0.14285714285714285</v>
      </c>
      <c r="T31" s="30"/>
      <c r="U31" s="31">
        <v>6.9000000000000006E-2</v>
      </c>
      <c r="V31" s="30">
        <v>2</v>
      </c>
      <c r="W31" s="31">
        <f>Table15[[#This Row],[FI]]/50</f>
        <v>0.04</v>
      </c>
      <c r="X31" s="30">
        <v>3</v>
      </c>
      <c r="Y31" s="31">
        <f>Table15[[#This Row],[FR]]/14</f>
        <v>0.21428571428571427</v>
      </c>
      <c r="Z31" s="30">
        <v>226</v>
      </c>
      <c r="AA31" s="31">
        <f>Table15[[#This Row],[HR]]/3031</f>
        <v>7.4562850544374795E-2</v>
      </c>
      <c r="AB31" s="30">
        <v>38</v>
      </c>
      <c r="AC31" s="31">
        <f>Table15[[#This Row],[HU]]/134</f>
        <v>0.28358208955223879</v>
      </c>
      <c r="AD31" s="30">
        <v>16</v>
      </c>
      <c r="AE31" s="31">
        <f>Table15[[#This Row],[IE]]/66</f>
        <v>0.24242424242424243</v>
      </c>
      <c r="AF31" s="30">
        <v>5</v>
      </c>
      <c r="AG31" s="31">
        <f>Table15[[#This Row],[IT]]/55</f>
        <v>9.0909090909090912E-2</v>
      </c>
      <c r="AH31" s="30">
        <v>11</v>
      </c>
      <c r="AI31" s="31">
        <f>Table15[[#This Row],[LI]]/71</f>
        <v>0.15492957746478872</v>
      </c>
      <c r="AJ31" s="30">
        <v>0</v>
      </c>
      <c r="AK31" s="31">
        <f>Table15[[#This Row],[LT]]/9</f>
        <v>0</v>
      </c>
      <c r="AL31" s="30">
        <v>16</v>
      </c>
      <c r="AM31" s="31">
        <f>Table15[[#This Row],[LV]]/179</f>
        <v>8.9385474860335198E-2</v>
      </c>
      <c r="AN31" s="30">
        <v>12</v>
      </c>
      <c r="AO31" s="31">
        <f>Table15[[#This Row],[MT]]/109</f>
        <v>0.11009174311926606</v>
      </c>
      <c r="AP31" s="30">
        <v>73</v>
      </c>
      <c r="AQ31" s="31">
        <f>Table15[[#This Row],[NL]]/946</f>
        <v>7.7167019027484143E-2</v>
      </c>
      <c r="AR31" s="34" t="str">
        <f>""</f>
        <v/>
      </c>
      <c r="AS31" s="35" t="str">
        <f>""</f>
        <v/>
      </c>
      <c r="AT31" s="30">
        <v>83</v>
      </c>
      <c r="AU31" s="31">
        <f>Table15[[#This Row],[PT]]/625</f>
        <v>0.1328</v>
      </c>
      <c r="AV31" s="30">
        <v>3</v>
      </c>
      <c r="AW31" s="31">
        <f>Table15[[#This Row],[SE]]/48</f>
        <v>6.25E-2</v>
      </c>
      <c r="AX31" s="30">
        <v>186</v>
      </c>
      <c r="AY31" s="31">
        <f>Table15[[#This Row],[SI]]/895</f>
        <v>0.20782122905027933</v>
      </c>
    </row>
    <row r="32" spans="1:53">
      <c r="A32" s="6" t="s">
        <v>118</v>
      </c>
      <c r="B32" s="14"/>
      <c r="C32" s="31">
        <f>Table15[[#This Row],[AT]]/B5</f>
        <v>0</v>
      </c>
      <c r="D32" s="30">
        <v>26</v>
      </c>
      <c r="E32" s="31">
        <f>Table15[[#This Row],[BE]]/401</f>
        <v>6.4837905236907731E-2</v>
      </c>
      <c r="F32" s="30">
        <v>16</v>
      </c>
      <c r="G32" s="31">
        <f>Table15[[#This Row],[CY]]/316</f>
        <v>5.0632911392405063E-2</v>
      </c>
      <c r="H32" s="30">
        <v>1</v>
      </c>
      <c r="I32" s="31">
        <f>Table15[[#This Row],[CZ]]/14</f>
        <v>7.1428571428571425E-2</v>
      </c>
      <c r="J32" s="30">
        <v>0</v>
      </c>
      <c r="K32" s="31">
        <f>Table15[[#This Row],[DE-BavPrivSec]]/35</f>
        <v>0</v>
      </c>
      <c r="L32" s="30">
        <v>2</v>
      </c>
      <c r="M32" s="31">
        <f>Table15[[#This Row],[DK]]/96</f>
        <v>2.0833333333333332E-2</v>
      </c>
      <c r="N32" s="30">
        <v>1</v>
      </c>
      <c r="O32" s="31">
        <f>Table15[[#This Row],[EDPS]]/69</f>
        <v>1.4492753623188406E-2</v>
      </c>
      <c r="P32" s="30">
        <v>3</v>
      </c>
      <c r="Q32" s="31">
        <f>Table15[[#This Row],[EE]]/16</f>
        <v>0.1875</v>
      </c>
      <c r="R32" s="30">
        <v>2</v>
      </c>
      <c r="S32" s="31">
        <f>Table15[[#This Row],[EL]]/28</f>
        <v>7.1428571428571425E-2</v>
      </c>
      <c r="T32" s="30"/>
      <c r="U32" s="45">
        <v>2.4E-2</v>
      </c>
      <c r="V32" s="30">
        <v>16</v>
      </c>
      <c r="W32" s="31">
        <f>Table15[[#This Row],[FI]]/50</f>
        <v>0.32</v>
      </c>
      <c r="X32" s="30"/>
      <c r="Y32" s="31">
        <f>Table15[[#This Row],[FR]]/14</f>
        <v>0</v>
      </c>
      <c r="Z32" s="30">
        <v>901</v>
      </c>
      <c r="AA32" s="31">
        <f>Table15[[#This Row],[HR]]/3031</f>
        <v>0.29726162982514021</v>
      </c>
      <c r="AB32" s="30">
        <v>14</v>
      </c>
      <c r="AC32" s="31">
        <f>Table15[[#This Row],[HU]]/134</f>
        <v>0.1044776119402985</v>
      </c>
      <c r="AD32" s="30">
        <v>13</v>
      </c>
      <c r="AE32" s="31">
        <f>Table15[[#This Row],[IE]]/66</f>
        <v>0.19696969696969696</v>
      </c>
      <c r="AF32" s="30">
        <v>2</v>
      </c>
      <c r="AG32" s="31">
        <f>Table15[[#This Row],[IT]]/55</f>
        <v>3.6363636363636362E-2</v>
      </c>
      <c r="AH32" s="30">
        <v>5</v>
      </c>
      <c r="AI32" s="31">
        <f>Table15[[#This Row],[LI]]/71</f>
        <v>7.0422535211267609E-2</v>
      </c>
      <c r="AJ32" s="30">
        <v>0</v>
      </c>
      <c r="AK32" s="31">
        <f>Table15[[#This Row],[LT]]/50</f>
        <v>0</v>
      </c>
      <c r="AL32" s="30">
        <v>50</v>
      </c>
      <c r="AM32" s="31">
        <f>Table15[[#This Row],[LV]]/179</f>
        <v>0.27932960893854747</v>
      </c>
      <c r="AN32" s="30">
        <v>7</v>
      </c>
      <c r="AO32" s="31">
        <f>Table15[[#This Row],[MT]]/109</f>
        <v>6.4220183486238536E-2</v>
      </c>
      <c r="AP32" s="30">
        <v>11</v>
      </c>
      <c r="AQ32" s="31">
        <f>Table15[[#This Row],[NL]]/946</f>
        <v>1.1627906976744186E-2</v>
      </c>
      <c r="AR32" s="34" t="str">
        <f>""</f>
        <v/>
      </c>
      <c r="AS32" s="35" t="str">
        <f>""</f>
        <v/>
      </c>
      <c r="AT32" s="30">
        <v>44</v>
      </c>
      <c r="AU32" s="31">
        <f>Table15[[#This Row],[PT]]/625</f>
        <v>7.0400000000000004E-2</v>
      </c>
      <c r="AV32" s="30">
        <v>8</v>
      </c>
      <c r="AW32" s="31">
        <f>Table15[[#This Row],[SE]]/48</f>
        <v>0.16666666666666666</v>
      </c>
      <c r="AX32" s="30">
        <v>78</v>
      </c>
      <c r="AY32" s="31">
        <f>Table15[[#This Row],[SI]]/895</f>
        <v>8.7150837988826821E-2</v>
      </c>
    </row>
    <row r="33" spans="1:51">
      <c r="A33" s="6" t="s">
        <v>119</v>
      </c>
      <c r="B33" s="14"/>
      <c r="C33" s="31">
        <f>Table15[[#This Row],[AT]]/B5</f>
        <v>0</v>
      </c>
      <c r="D33" s="30">
        <v>5</v>
      </c>
      <c r="E33" s="31">
        <f>Table15[[#This Row],[BE]]/401</f>
        <v>1.2468827930174564E-2</v>
      </c>
      <c r="F33" s="30">
        <v>8</v>
      </c>
      <c r="G33" s="31">
        <f>Table15[[#This Row],[CY]]/316</f>
        <v>2.5316455696202531E-2</v>
      </c>
      <c r="H33" s="30"/>
      <c r="I33" s="31">
        <f>Table15[[#This Row],[CZ]]/14</f>
        <v>0</v>
      </c>
      <c r="J33" s="30">
        <v>1</v>
      </c>
      <c r="K33" s="31">
        <f>Table15[[#This Row],[DE-BavPrivSec]]/35</f>
        <v>2.8571428571428571E-2</v>
      </c>
      <c r="L33" s="30">
        <v>2</v>
      </c>
      <c r="M33" s="31">
        <f>Table15[[#This Row],[DK]]/96</f>
        <v>2.0833333333333332E-2</v>
      </c>
      <c r="N33" s="30">
        <v>1</v>
      </c>
      <c r="O33" s="31">
        <f>Table15[[#This Row],[EDPS]]/69</f>
        <v>1.4492753623188406E-2</v>
      </c>
      <c r="P33" s="30">
        <v>1</v>
      </c>
      <c r="Q33" s="31">
        <f>Table15[[#This Row],[EE]]/16</f>
        <v>6.25E-2</v>
      </c>
      <c r="R33" s="30">
        <v>0</v>
      </c>
      <c r="S33" s="31">
        <f>Table15[[#This Row],[EL]]/28</f>
        <v>0</v>
      </c>
      <c r="T33" s="30"/>
      <c r="U33" s="45">
        <v>4.0000000000000001E-3</v>
      </c>
      <c r="V33" s="30">
        <v>0</v>
      </c>
      <c r="W33" s="31">
        <f>Table15[[#This Row],[FI]]/50</f>
        <v>0</v>
      </c>
      <c r="X33" s="30"/>
      <c r="Y33" s="31">
        <f>Table15[[#This Row],[FR]]/14</f>
        <v>0</v>
      </c>
      <c r="Z33" s="30">
        <v>326</v>
      </c>
      <c r="AA33" s="31">
        <f>Table15[[#This Row],[HR]]/3031</f>
        <v>0.10755526228967338</v>
      </c>
      <c r="AB33" s="30">
        <v>1</v>
      </c>
      <c r="AC33" s="31">
        <f>Table15[[#This Row],[HU]]/134</f>
        <v>7.462686567164179E-3</v>
      </c>
      <c r="AD33" s="30">
        <v>2</v>
      </c>
      <c r="AE33" s="31">
        <f>Table15[[#This Row],[IE]]/66</f>
        <v>3.0303030303030304E-2</v>
      </c>
      <c r="AF33" s="30">
        <v>1</v>
      </c>
      <c r="AG33" s="31">
        <f>Table15[[#This Row],[IT]]/55</f>
        <v>1.8181818181818181E-2</v>
      </c>
      <c r="AH33" s="30">
        <v>1</v>
      </c>
      <c r="AI33" s="31">
        <f>Table15[[#This Row],[LI]]/71</f>
        <v>1.4084507042253521E-2</v>
      </c>
      <c r="AJ33" s="30">
        <v>0</v>
      </c>
      <c r="AK33" s="31">
        <f>Table15[[#This Row],[LT]]/9</f>
        <v>0</v>
      </c>
      <c r="AL33" s="30">
        <v>2</v>
      </c>
      <c r="AM33" s="31">
        <f>Table15[[#This Row],[LV]]/179</f>
        <v>1.11731843575419E-2</v>
      </c>
      <c r="AN33" s="30">
        <v>1</v>
      </c>
      <c r="AO33" s="31">
        <f>Table15[[#This Row],[MT]]/109</f>
        <v>9.1743119266055051E-3</v>
      </c>
      <c r="AP33" s="30">
        <v>5</v>
      </c>
      <c r="AQ33" s="31">
        <f>Table15[[#This Row],[NL]]/946</f>
        <v>5.2854122621564482E-3</v>
      </c>
      <c r="AR33" s="34" t="str">
        <f>""</f>
        <v/>
      </c>
      <c r="AS33" s="35" t="str">
        <f>""</f>
        <v/>
      </c>
      <c r="AT33" s="30">
        <v>17</v>
      </c>
      <c r="AU33" s="31">
        <f>Table15[[#This Row],[PT]]/625</f>
        <v>2.7199999999999998E-2</v>
      </c>
      <c r="AV33" s="30"/>
      <c r="AW33" s="31">
        <f>Table15[[#This Row],[SE]]/48</f>
        <v>0</v>
      </c>
      <c r="AX33" s="30">
        <v>22</v>
      </c>
      <c r="AY33" s="31">
        <f>Table15[[#This Row],[SI]]/895</f>
        <v>2.4581005586592177E-2</v>
      </c>
    </row>
    <row r="34" spans="1:51">
      <c r="A34" s="6" t="s">
        <v>120</v>
      </c>
      <c r="B34" s="14"/>
      <c r="C34" s="31">
        <f>Table15[[#This Row],[AT]]/B5</f>
        <v>0</v>
      </c>
      <c r="D34" s="30">
        <v>8</v>
      </c>
      <c r="E34" s="31">
        <f>Table15[[#This Row],[BE]]/401</f>
        <v>1.9950124688279301E-2</v>
      </c>
      <c r="F34" s="30">
        <v>3</v>
      </c>
      <c r="G34" s="31">
        <f>Table15[[#This Row],[CY]]/316</f>
        <v>9.4936708860759497E-3</v>
      </c>
      <c r="H34" s="30"/>
      <c r="I34" s="31">
        <f>Table15[[#This Row],[CZ]]/14</f>
        <v>0</v>
      </c>
      <c r="J34" s="30">
        <v>0</v>
      </c>
      <c r="K34" s="31">
        <f>Table15[[#This Row],[DE-BavPrivSec]]/35</f>
        <v>0</v>
      </c>
      <c r="L34" s="34" t="str">
        <f>""</f>
        <v/>
      </c>
      <c r="M34" s="34" t="str">
        <f>""</f>
        <v/>
      </c>
      <c r="N34" s="30">
        <v>0</v>
      </c>
      <c r="O34" s="31">
        <f>Table15[[#This Row],[EDPS]]/69</f>
        <v>0</v>
      </c>
      <c r="P34" s="30">
        <v>0</v>
      </c>
      <c r="Q34" s="31">
        <f>Table15[[#This Row],[EE]]/16</f>
        <v>0</v>
      </c>
      <c r="R34" s="30">
        <v>0</v>
      </c>
      <c r="S34" s="31">
        <f>Table15[[#This Row],[EL]]/28</f>
        <v>0</v>
      </c>
      <c r="T34" s="30"/>
      <c r="U34" s="45"/>
      <c r="V34" s="30">
        <v>2</v>
      </c>
      <c r="W34" s="31">
        <f>Table15[[#This Row],[FI]]/50</f>
        <v>0.04</v>
      </c>
      <c r="X34" s="30"/>
      <c r="Y34" s="31">
        <f>Table15[[#This Row],[FR]]/14</f>
        <v>0</v>
      </c>
      <c r="Z34" s="30">
        <v>106</v>
      </c>
      <c r="AA34" s="31">
        <f>Table15[[#This Row],[HR]]/3031</f>
        <v>3.4971956450016495E-2</v>
      </c>
      <c r="AB34" s="30">
        <v>0</v>
      </c>
      <c r="AC34" s="31">
        <f>Table15[[#This Row],[HU]]/134</f>
        <v>0</v>
      </c>
      <c r="AD34" s="30">
        <v>2</v>
      </c>
      <c r="AE34" s="31">
        <f>Table15[[#This Row],[IE]]/66</f>
        <v>3.0303030303030304E-2</v>
      </c>
      <c r="AF34" s="30">
        <v>0</v>
      </c>
      <c r="AG34" s="31">
        <f>Table15[[#This Row],[IT]]/55</f>
        <v>0</v>
      </c>
      <c r="AH34" s="30">
        <v>0</v>
      </c>
      <c r="AI34" s="31">
        <f>Table15[[#This Row],[LI]]/71</f>
        <v>0</v>
      </c>
      <c r="AJ34" s="30">
        <v>0</v>
      </c>
      <c r="AK34" s="31">
        <f>Table15[[#This Row],[LT]]/50</f>
        <v>0</v>
      </c>
      <c r="AL34" s="30">
        <v>3</v>
      </c>
      <c r="AM34" s="31">
        <f>Table15[[#This Row],[LV]]/179</f>
        <v>1.6759776536312849E-2</v>
      </c>
      <c r="AN34" s="30">
        <v>1</v>
      </c>
      <c r="AO34" s="31">
        <f>Table15[[#This Row],[MT]]/109</f>
        <v>9.1743119266055051E-3</v>
      </c>
      <c r="AP34" s="30">
        <v>11</v>
      </c>
      <c r="AQ34" s="31">
        <f>Table15[[#This Row],[NL]]/946</f>
        <v>1.1627906976744186E-2</v>
      </c>
      <c r="AR34" s="34" t="str">
        <f>""</f>
        <v/>
      </c>
      <c r="AS34" s="35" t="str">
        <f>""</f>
        <v/>
      </c>
      <c r="AT34" s="30">
        <v>30</v>
      </c>
      <c r="AU34" s="31">
        <f>Table15[[#This Row],[PT]]/625</f>
        <v>4.8000000000000001E-2</v>
      </c>
      <c r="AV34" s="30">
        <v>1</v>
      </c>
      <c r="AW34" s="31">
        <f>Table15[[#This Row],[SE]]/48</f>
        <v>2.0833333333333332E-2</v>
      </c>
      <c r="AX34" s="30">
        <v>4</v>
      </c>
      <c r="AY34" s="31">
        <f>Table15[[#This Row],[SI]]/895</f>
        <v>4.4692737430167594E-3</v>
      </c>
    </row>
    <row r="35" spans="1:51" ht="23.25">
      <c r="A35" s="6" t="s">
        <v>121</v>
      </c>
      <c r="B35" s="14"/>
      <c r="C35" s="31">
        <f>Table15[[#This Row],[AT]]/B5</f>
        <v>0</v>
      </c>
      <c r="D35" s="30">
        <v>45</v>
      </c>
      <c r="E35" s="31">
        <f>Table15[[#This Row],[BE]]/401</f>
        <v>0.11221945137157108</v>
      </c>
      <c r="F35" s="30">
        <v>11</v>
      </c>
      <c r="G35" s="31">
        <f>Table15[[#This Row],[CY]]/316</f>
        <v>3.4810126582278479E-2</v>
      </c>
      <c r="H35" s="30">
        <v>1</v>
      </c>
      <c r="I35" s="31">
        <f>Table15[[#This Row],[CZ]]/14</f>
        <v>7.1428571428571425E-2</v>
      </c>
      <c r="J35" s="30">
        <v>1</v>
      </c>
      <c r="K35" s="31">
        <f>Table15[[#This Row],[DE-BavPrivSec]]/35</f>
        <v>2.8571428571428571E-2</v>
      </c>
      <c r="L35" s="30">
        <v>24</v>
      </c>
      <c r="M35" s="31">
        <f>Table15[[#This Row],[DK]]/96</f>
        <v>0.25</v>
      </c>
      <c r="N35" s="30">
        <v>1</v>
      </c>
      <c r="O35" s="31">
        <f>Table15[[#This Row],[EDPS]]/69</f>
        <v>1.4492753623188406E-2</v>
      </c>
      <c r="P35" s="30">
        <v>1</v>
      </c>
      <c r="Q35" s="31">
        <f>Table15[[#This Row],[EE]]/16</f>
        <v>6.25E-2</v>
      </c>
      <c r="R35" s="30">
        <v>1</v>
      </c>
      <c r="S35" s="31">
        <f>Table15[[#This Row],[EL]]/28</f>
        <v>3.5714285714285712E-2</v>
      </c>
      <c r="T35" s="30"/>
      <c r="U35" s="45">
        <v>1.2999999999999999E-2</v>
      </c>
      <c r="V35" s="30">
        <v>5</v>
      </c>
      <c r="W35" s="31">
        <f>Table15[[#This Row],[FI]]/50</f>
        <v>0.1</v>
      </c>
      <c r="X35" s="30">
        <v>5</v>
      </c>
      <c r="Y35" s="31">
        <f>Table15[[#This Row],[FR]]/14</f>
        <v>0.35714285714285715</v>
      </c>
      <c r="Z35" s="30">
        <v>70</v>
      </c>
      <c r="AA35" s="31">
        <f>Table15[[#This Row],[HR]]/3031</f>
        <v>2.3094688221709007E-2</v>
      </c>
      <c r="AB35" s="30">
        <v>8</v>
      </c>
      <c r="AC35" s="31">
        <f>Table15[[#This Row],[HU]]/134</f>
        <v>5.9701492537313432E-2</v>
      </c>
      <c r="AD35" s="30">
        <v>3</v>
      </c>
      <c r="AE35" s="31">
        <f>Table15[[#This Row],[IE]]/66</f>
        <v>4.5454545454545456E-2</v>
      </c>
      <c r="AF35" s="30">
        <v>3</v>
      </c>
      <c r="AG35" s="31">
        <f>Table15[[#This Row],[IT]]/55</f>
        <v>5.4545454545454543E-2</v>
      </c>
      <c r="AH35" s="30">
        <v>3</v>
      </c>
      <c r="AI35" s="31">
        <f>Table15[[#This Row],[LI]]/71</f>
        <v>4.2253521126760563E-2</v>
      </c>
      <c r="AJ35" s="30">
        <v>1</v>
      </c>
      <c r="AK35" s="31">
        <f>Table15[[#This Row],[LT]]/9</f>
        <v>0.1111111111111111</v>
      </c>
      <c r="AL35" s="30">
        <v>12</v>
      </c>
      <c r="AM35" s="31">
        <f>Table15[[#This Row],[LV]]/179</f>
        <v>6.7039106145251395E-2</v>
      </c>
      <c r="AN35" s="30">
        <v>3</v>
      </c>
      <c r="AO35" s="31">
        <f>Table15[[#This Row],[MT]]/109</f>
        <v>2.7522935779816515E-2</v>
      </c>
      <c r="AP35" s="30">
        <v>39</v>
      </c>
      <c r="AQ35" s="31">
        <f>Table15[[#This Row],[NL]]/946</f>
        <v>4.1226215644820298E-2</v>
      </c>
      <c r="AR35" s="34" t="str">
        <f>""</f>
        <v/>
      </c>
      <c r="AS35" s="35" t="str">
        <f>""</f>
        <v/>
      </c>
      <c r="AT35" s="30">
        <v>29</v>
      </c>
      <c r="AU35" s="31">
        <f>Table15[[#This Row],[PT]]/625</f>
        <v>4.6399999999999997E-2</v>
      </c>
      <c r="AV35" s="30">
        <v>7</v>
      </c>
      <c r="AW35" s="31">
        <f>Table15[[#This Row],[SE]]/48</f>
        <v>0.14583333333333334</v>
      </c>
      <c r="AX35" s="30">
        <v>20</v>
      </c>
      <c r="AY35" s="31">
        <f>Table15[[#This Row],[SI]]/895</f>
        <v>2.23463687150838E-2</v>
      </c>
    </row>
    <row r="36" spans="1:51">
      <c r="A36" s="6" t="s">
        <v>122</v>
      </c>
      <c r="B36" s="14">
        <v>11</v>
      </c>
      <c r="C36" s="31">
        <f>Table15[[#This Row],[AT]]/B5</f>
        <v>1</v>
      </c>
      <c r="D36" s="30">
        <v>103</v>
      </c>
      <c r="E36" s="31">
        <f>Table15[[#This Row],[BE]]/401</f>
        <v>0.256857855361596</v>
      </c>
      <c r="F36" s="30">
        <v>88</v>
      </c>
      <c r="G36" s="31">
        <f>Table15[[#This Row],[CY]]/316</f>
        <v>0.27848101265822783</v>
      </c>
      <c r="H36" s="30">
        <v>2</v>
      </c>
      <c r="I36" s="31">
        <f>Table15[[#This Row],[CZ]]/14</f>
        <v>0.14285714285714285</v>
      </c>
      <c r="J36" s="30">
        <v>14</v>
      </c>
      <c r="K36" s="31">
        <f>Table15[[#This Row],[DE-BavPrivSec]]/35</f>
        <v>0.4</v>
      </c>
      <c r="L36" s="30">
        <v>26</v>
      </c>
      <c r="M36" s="31">
        <f>Table15[[#This Row],[DK]]/96</f>
        <v>0.27083333333333331</v>
      </c>
      <c r="N36" s="30">
        <v>35</v>
      </c>
      <c r="O36" s="31">
        <f>Table15[[#This Row],[EDPS]]/69</f>
        <v>0.50724637681159424</v>
      </c>
      <c r="P36" s="30">
        <v>8</v>
      </c>
      <c r="Q36" s="31">
        <f>Table15[[#This Row],[EE]]/16</f>
        <v>0.5</v>
      </c>
      <c r="R36" s="30">
        <v>3</v>
      </c>
      <c r="S36" s="31">
        <f>Table15[[#This Row],[EL]]/28</f>
        <v>0.10714285714285714</v>
      </c>
      <c r="T36" s="30"/>
      <c r="U36" s="45">
        <v>0.10199999999999999</v>
      </c>
      <c r="V36" s="30">
        <v>13</v>
      </c>
      <c r="W36" s="31">
        <f>Table15[[#This Row],[FI]]/50</f>
        <v>0.26</v>
      </c>
      <c r="X36" s="30">
        <v>1</v>
      </c>
      <c r="Y36" s="31">
        <f>Table15[[#This Row],[FR]]/14</f>
        <v>7.1428571428571425E-2</v>
      </c>
      <c r="Z36" s="30">
        <v>783</v>
      </c>
      <c r="AA36" s="31">
        <f>Table15[[#This Row],[HR]]/3031</f>
        <v>0.25833058396568787</v>
      </c>
      <c r="AB36" s="30">
        <v>32</v>
      </c>
      <c r="AC36" s="31">
        <f>Table15[[#This Row],[HU]]/134</f>
        <v>0.23880597014925373</v>
      </c>
      <c r="AD36" s="30">
        <v>20</v>
      </c>
      <c r="AE36" s="31">
        <f>Table15[[#This Row],[IE]]/66</f>
        <v>0.30303030303030304</v>
      </c>
      <c r="AF36" s="30">
        <v>24</v>
      </c>
      <c r="AG36" s="31">
        <f>Table15[[#This Row],[IT]]/55</f>
        <v>0.43636363636363634</v>
      </c>
      <c r="AH36" s="30">
        <v>26</v>
      </c>
      <c r="AI36" s="31">
        <f>Table15[[#This Row],[LI]]/71</f>
        <v>0.36619718309859156</v>
      </c>
      <c r="AJ36" s="30">
        <v>5</v>
      </c>
      <c r="AK36" s="31">
        <f>Table15[[#This Row],[LT]]/50</f>
        <v>0.1</v>
      </c>
      <c r="AL36" s="30">
        <v>38</v>
      </c>
      <c r="AM36" s="31">
        <f>Table15[[#This Row],[LV]]/179</f>
        <v>0.21229050279329609</v>
      </c>
      <c r="AN36" s="30">
        <v>48</v>
      </c>
      <c r="AO36" s="31">
        <f>Table15[[#This Row],[MT]]/109</f>
        <v>0.44036697247706424</v>
      </c>
      <c r="AP36" s="30">
        <v>117</v>
      </c>
      <c r="AQ36" s="31">
        <f>Table15[[#This Row],[NL]]/946</f>
        <v>0.12367864693446089</v>
      </c>
      <c r="AR36" s="34" t="str">
        <f>""</f>
        <v/>
      </c>
      <c r="AS36" s="35" t="str">
        <f>""</f>
        <v/>
      </c>
      <c r="AT36" s="30">
        <v>167</v>
      </c>
      <c r="AU36" s="31">
        <f>Table15[[#This Row],[PT]]/625</f>
        <v>0.26719999999999999</v>
      </c>
      <c r="AV36" s="30">
        <v>37</v>
      </c>
      <c r="AW36" s="31">
        <f>Table15[[#This Row],[SE]]/48</f>
        <v>0.77083333333333337</v>
      </c>
      <c r="AX36" s="30">
        <v>200</v>
      </c>
      <c r="AY36" s="31">
        <f>Table15[[#This Row],[SI]]/895</f>
        <v>0.22346368715083798</v>
      </c>
    </row>
    <row r="37" spans="1:51">
      <c r="A37" s="6" t="s">
        <v>123</v>
      </c>
      <c r="B37" s="14"/>
      <c r="C37" s="31">
        <f>Table15[[#This Row],[AT]]/B5</f>
        <v>0</v>
      </c>
      <c r="D37" s="30">
        <v>44</v>
      </c>
      <c r="E37" s="31">
        <f>Table15[[#This Row],[BE]]/401</f>
        <v>0.10972568578553615</v>
      </c>
      <c r="F37" s="30">
        <v>47</v>
      </c>
      <c r="G37" s="31">
        <f>Table15[[#This Row],[CY]]/316</f>
        <v>0.14873417721518986</v>
      </c>
      <c r="H37" s="30"/>
      <c r="I37" s="31">
        <f>Table15[[#This Row],[CZ]]/14</f>
        <v>0</v>
      </c>
      <c r="J37" s="30">
        <v>2</v>
      </c>
      <c r="K37" s="31">
        <f>Table15[[#This Row],[DE-BavPrivSec]]/35</f>
        <v>5.7142857142857141E-2</v>
      </c>
      <c r="L37" s="30">
        <v>6</v>
      </c>
      <c r="M37" s="31">
        <f>Table15[[#This Row],[DK]]/96</f>
        <v>6.25E-2</v>
      </c>
      <c r="N37" s="30">
        <v>3</v>
      </c>
      <c r="O37" s="31">
        <f>Table15[[#This Row],[EDPS]]/69</f>
        <v>4.3478260869565216E-2</v>
      </c>
      <c r="P37" s="30">
        <v>1</v>
      </c>
      <c r="Q37" s="31">
        <f>Table15[[#This Row],[EE]]/16</f>
        <v>6.25E-2</v>
      </c>
      <c r="R37" s="30">
        <v>5</v>
      </c>
      <c r="S37" s="31">
        <f>Table15[[#This Row],[EL]]/28</f>
        <v>0.17857142857142858</v>
      </c>
      <c r="T37" s="30"/>
      <c r="U37" s="45">
        <v>0.125</v>
      </c>
      <c r="V37" s="30">
        <v>3</v>
      </c>
      <c r="W37" s="31">
        <f>Table15[[#This Row],[FI]]/50</f>
        <v>0.06</v>
      </c>
      <c r="X37" s="30">
        <v>1</v>
      </c>
      <c r="Y37" s="31">
        <f>Table15[[#This Row],[FR]]/14</f>
        <v>7.1428571428571425E-2</v>
      </c>
      <c r="Z37" s="30">
        <v>478</v>
      </c>
      <c r="AA37" s="31">
        <f>Table15[[#This Row],[HR]]/3031</f>
        <v>0.15770372814252723</v>
      </c>
      <c r="AB37" s="30">
        <v>13</v>
      </c>
      <c r="AC37" s="31">
        <f>Table15[[#This Row],[HU]]/134</f>
        <v>9.7014925373134331E-2</v>
      </c>
      <c r="AD37" s="30">
        <v>2</v>
      </c>
      <c r="AE37" s="31">
        <f>Table15[[#This Row],[IE]]/66</f>
        <v>3.0303030303030304E-2</v>
      </c>
      <c r="AF37" s="30">
        <v>2</v>
      </c>
      <c r="AG37" s="31">
        <f>Table15[[#This Row],[IT]]/55</f>
        <v>3.6363636363636362E-2</v>
      </c>
      <c r="AH37" s="30">
        <v>9</v>
      </c>
      <c r="AI37" s="31">
        <f>Table15[[#This Row],[LI]]/71</f>
        <v>0.12676056338028169</v>
      </c>
      <c r="AJ37" s="30">
        <v>0</v>
      </c>
      <c r="AK37" s="31">
        <f>Table15[[#This Row],[LT]]/9</f>
        <v>0</v>
      </c>
      <c r="AL37" s="30">
        <v>27</v>
      </c>
      <c r="AM37" s="31">
        <f>Table15[[#This Row],[LV]]/179</f>
        <v>0.15083798882681565</v>
      </c>
      <c r="AN37" s="30">
        <v>12</v>
      </c>
      <c r="AO37" s="31">
        <f>Table15[[#This Row],[MT]]/109</f>
        <v>0.11009174311926606</v>
      </c>
      <c r="AP37" s="30">
        <v>33</v>
      </c>
      <c r="AQ37" s="31">
        <f>Table15[[#This Row],[NL]]/946</f>
        <v>3.4883720930232558E-2</v>
      </c>
      <c r="AR37" s="34" t="str">
        <f>""</f>
        <v/>
      </c>
      <c r="AS37" s="35" t="str">
        <f>""</f>
        <v/>
      </c>
      <c r="AT37" s="30">
        <v>25</v>
      </c>
      <c r="AU37" s="31">
        <f>Table15[[#This Row],[PT]]/625</f>
        <v>0.04</v>
      </c>
      <c r="AV37" s="30"/>
      <c r="AW37" s="31">
        <f>Table15[[#This Row],[SE]]/48</f>
        <v>0</v>
      </c>
      <c r="AX37" s="30">
        <v>189</v>
      </c>
      <c r="AY37" s="31">
        <f>Table15[[#This Row],[SI]]/895</f>
        <v>0.2111731843575419</v>
      </c>
    </row>
    <row r="38" spans="1:51">
      <c r="A38" s="6" t="s">
        <v>124</v>
      </c>
      <c r="B38" s="14"/>
      <c r="C38" s="31">
        <f>Table15[[#This Row],[AT]]/B5</f>
        <v>0</v>
      </c>
      <c r="D38" s="30">
        <v>10</v>
      </c>
      <c r="E38" s="31">
        <f>Table15[[#This Row],[BE]]/401</f>
        <v>2.4937655860349128E-2</v>
      </c>
      <c r="F38" s="30">
        <v>20</v>
      </c>
      <c r="G38" s="31">
        <f>Table15[[#This Row],[CY]]/316</f>
        <v>6.3291139240506333E-2</v>
      </c>
      <c r="H38" s="30"/>
      <c r="I38" s="31">
        <f>Table15[[#This Row],[CZ]]/14</f>
        <v>0</v>
      </c>
      <c r="J38" s="30">
        <v>0</v>
      </c>
      <c r="K38" s="31">
        <f>Table15[[#This Row],[DE-BavPrivSec]]/35</f>
        <v>0</v>
      </c>
      <c r="L38" s="30">
        <v>1</v>
      </c>
      <c r="M38" s="31">
        <f>Table15[[#This Row],[DK]]/96</f>
        <v>1.0416666666666666E-2</v>
      </c>
      <c r="N38" s="30">
        <v>0</v>
      </c>
      <c r="O38" s="31">
        <f>Table15[[#This Row],[EDPS]]/69</f>
        <v>0</v>
      </c>
      <c r="P38" s="30">
        <v>2</v>
      </c>
      <c r="Q38" s="31">
        <f>Table15[[#This Row],[EE]]/16</f>
        <v>0.125</v>
      </c>
      <c r="R38" s="30">
        <v>1</v>
      </c>
      <c r="S38" s="31">
        <f>Table15[[#This Row],[EL]]/28</f>
        <v>3.5714285714285712E-2</v>
      </c>
      <c r="T38" s="30"/>
      <c r="U38" s="45"/>
      <c r="V38" s="30">
        <v>2</v>
      </c>
      <c r="W38" s="31">
        <f>Table15[[#This Row],[FI]]/50</f>
        <v>0.04</v>
      </c>
      <c r="X38" s="30"/>
      <c r="Y38" s="31">
        <f>Table15[[#This Row],[FR]]/14</f>
        <v>0</v>
      </c>
      <c r="Z38" s="30">
        <v>178</v>
      </c>
      <c r="AA38" s="31">
        <f>Table15[[#This Row],[HR]]/3031</f>
        <v>5.8726492906631476E-2</v>
      </c>
      <c r="AB38" s="30">
        <v>12</v>
      </c>
      <c r="AC38" s="31">
        <f>Table15[[#This Row],[HU]]/134</f>
        <v>8.9552238805970144E-2</v>
      </c>
      <c r="AD38" s="30">
        <v>0</v>
      </c>
      <c r="AE38" s="31">
        <f>Table15[[#This Row],[IE]]/66</f>
        <v>0</v>
      </c>
      <c r="AF38" s="30">
        <v>16</v>
      </c>
      <c r="AG38" s="31">
        <f>Table15[[#This Row],[IT]]/55</f>
        <v>0.29090909090909089</v>
      </c>
      <c r="AH38" s="30">
        <v>1</v>
      </c>
      <c r="AI38" s="31">
        <f>Table15[[#This Row],[LI]]/71</f>
        <v>1.4084507042253521E-2</v>
      </c>
      <c r="AJ38" s="30">
        <v>0</v>
      </c>
      <c r="AK38" s="31">
        <f>Table15[[#This Row],[LT]]/50</f>
        <v>0</v>
      </c>
      <c r="AL38" s="30">
        <v>2</v>
      </c>
      <c r="AM38" s="31">
        <f>Table15[[#This Row],[LV]]/179</f>
        <v>1.11731843575419E-2</v>
      </c>
      <c r="AN38" s="30">
        <v>1</v>
      </c>
      <c r="AO38" s="31">
        <f>Table15[[#This Row],[MT]]/109</f>
        <v>9.1743119266055051E-3</v>
      </c>
      <c r="AP38" s="30">
        <v>3</v>
      </c>
      <c r="AQ38" s="31">
        <f>Table15[[#This Row],[NL]]/946</f>
        <v>3.1712473572938688E-3</v>
      </c>
      <c r="AR38" s="34" t="str">
        <f>""</f>
        <v/>
      </c>
      <c r="AS38" s="35" t="str">
        <f>""</f>
        <v/>
      </c>
      <c r="AT38" s="30">
        <v>14</v>
      </c>
      <c r="AU38" s="31">
        <f>Table15[[#This Row],[PT]]/625</f>
        <v>2.24E-2</v>
      </c>
      <c r="AV38" s="30"/>
      <c r="AW38" s="31">
        <f>Table15[[#This Row],[SE]]/48</f>
        <v>0</v>
      </c>
      <c r="AX38" s="30">
        <v>55</v>
      </c>
      <c r="AY38" s="31">
        <f>Table15[[#This Row],[SI]]/895</f>
        <v>6.1452513966480445E-2</v>
      </c>
    </row>
    <row r="39" spans="1:51">
      <c r="A39" s="6" t="s">
        <v>125</v>
      </c>
      <c r="B39" s="14"/>
      <c r="C39" s="31">
        <f>Table15[[#This Row],[AT]]/B5</f>
        <v>0</v>
      </c>
      <c r="D39" s="30">
        <v>59</v>
      </c>
      <c r="E39" s="31">
        <f>Table15[[#This Row],[BE]]/401</f>
        <v>0.14713216957605985</v>
      </c>
      <c r="F39" s="30">
        <v>84</v>
      </c>
      <c r="G39" s="31">
        <f>Table15[[#This Row],[CY]]/316</f>
        <v>0.26582278481012656</v>
      </c>
      <c r="H39" s="30">
        <v>8</v>
      </c>
      <c r="I39" s="31">
        <f>Table15[[#This Row],[CZ]]/14</f>
        <v>0.5714285714285714</v>
      </c>
      <c r="J39" s="30">
        <v>18</v>
      </c>
      <c r="K39" s="31">
        <f>Table15[[#This Row],[DE-BavPrivSec]]/35</f>
        <v>0.51428571428571423</v>
      </c>
      <c r="L39" s="30">
        <v>34</v>
      </c>
      <c r="M39" s="31">
        <f>Table15[[#This Row],[DK]]/96</f>
        <v>0.35416666666666669</v>
      </c>
      <c r="N39" s="30">
        <v>13</v>
      </c>
      <c r="O39" s="31">
        <f>Table15[[#This Row],[EDPS]]/69</f>
        <v>0.18840579710144928</v>
      </c>
      <c r="P39" s="30">
        <v>0</v>
      </c>
      <c r="Q39" s="31">
        <f>Table15[[#This Row],[EE]]/16</f>
        <v>0</v>
      </c>
      <c r="R39" s="30">
        <v>11</v>
      </c>
      <c r="S39" s="31">
        <f>Table15[[#This Row],[EL]]/28</f>
        <v>0.39285714285714285</v>
      </c>
      <c r="T39" s="30"/>
      <c r="U39" s="45"/>
      <c r="V39" s="30">
        <v>5</v>
      </c>
      <c r="W39" s="31">
        <f>Table15[[#This Row],[FI]]/50</f>
        <v>0.1</v>
      </c>
      <c r="X39" s="30">
        <v>3</v>
      </c>
      <c r="Y39" s="31">
        <f>Table15[[#This Row],[FR]]/14</f>
        <v>0.21428571428571427</v>
      </c>
      <c r="Z39" s="30"/>
      <c r="AA39" s="31">
        <f>Table15[[#This Row],[HR]]/3031</f>
        <v>0</v>
      </c>
      <c r="AB39" s="30">
        <v>5</v>
      </c>
      <c r="AC39" s="31">
        <f>Table15[[#This Row],[HU]]/134</f>
        <v>3.7313432835820892E-2</v>
      </c>
      <c r="AD39" s="30">
        <v>8</v>
      </c>
      <c r="AE39" s="31">
        <f>Table15[[#This Row],[IE]]/66</f>
        <v>0.12121212121212122</v>
      </c>
      <c r="AF39" s="30">
        <v>1</v>
      </c>
      <c r="AG39" s="31">
        <f>Table15[[#This Row],[IT]]/55</f>
        <v>1.8181818181818181E-2</v>
      </c>
      <c r="AH39" s="30">
        <v>14</v>
      </c>
      <c r="AI39" s="31">
        <f>Table15[[#This Row],[LI]]/71</f>
        <v>0.19718309859154928</v>
      </c>
      <c r="AJ39" s="30">
        <v>3</v>
      </c>
      <c r="AK39" s="31">
        <f>Table15[[#This Row],[LT]]/9</f>
        <v>0.33333333333333331</v>
      </c>
      <c r="AL39" s="30">
        <v>26</v>
      </c>
      <c r="AM39" s="31">
        <f>Table15[[#This Row],[LV]]/179</f>
        <v>0.14525139664804471</v>
      </c>
      <c r="AN39" s="30">
        <v>19</v>
      </c>
      <c r="AO39" s="31">
        <f>Table15[[#This Row],[MT]]/109</f>
        <v>0.1743119266055046</v>
      </c>
      <c r="AP39" s="30">
        <v>47</v>
      </c>
      <c r="AQ39" s="31">
        <f>Table15[[#This Row],[NL]]/946</f>
        <v>4.9682875264270614E-2</v>
      </c>
      <c r="AR39" s="34" t="str">
        <f>""</f>
        <v/>
      </c>
      <c r="AS39" s="35" t="str">
        <f>""</f>
        <v/>
      </c>
      <c r="AT39" s="30">
        <v>59</v>
      </c>
      <c r="AU39" s="31">
        <f>Table15[[#This Row],[PT]]/625</f>
        <v>9.4399999999999998E-2</v>
      </c>
      <c r="AV39" s="30">
        <v>9</v>
      </c>
      <c r="AW39" s="31">
        <f>Table15[[#This Row],[SE]]/48</f>
        <v>0.1875</v>
      </c>
      <c r="AX39" s="30">
        <v>130</v>
      </c>
      <c r="AY39" s="31">
        <f>Table15[[#This Row],[SI]]/895</f>
        <v>0.14525139664804471</v>
      </c>
    </row>
    <row r="40" spans="1:51">
      <c r="A40" s="6" t="s">
        <v>126</v>
      </c>
      <c r="B40" s="17"/>
      <c r="C40" s="31">
        <f>Table15[[#This Row],[AT]]/B5</f>
        <v>0</v>
      </c>
      <c r="D40" s="30">
        <v>7</v>
      </c>
      <c r="E40" s="31">
        <f>Table15[[#This Row],[BE]]/401</f>
        <v>1.7456359102244388E-2</v>
      </c>
      <c r="F40" s="30">
        <v>8</v>
      </c>
      <c r="G40" s="31">
        <f>Table15[[#This Row],[CY]]/316</f>
        <v>2.5316455696202531E-2</v>
      </c>
      <c r="H40" s="30"/>
      <c r="I40" s="31">
        <f>Table15[[#This Row],[CZ]]/14</f>
        <v>0</v>
      </c>
      <c r="J40" s="34" t="str">
        <f>""</f>
        <v/>
      </c>
      <c r="K40" s="34" t="str">
        <f>""</f>
        <v/>
      </c>
      <c r="L40" s="30">
        <v>0</v>
      </c>
      <c r="M40" s="31">
        <f>Table15[[#This Row],[DK]]/96</f>
        <v>0</v>
      </c>
      <c r="N40" s="30">
        <v>0</v>
      </c>
      <c r="O40" s="31">
        <f>Table15[[#This Row],[EDPS]]/69</f>
        <v>0</v>
      </c>
      <c r="P40" s="30">
        <v>0</v>
      </c>
      <c r="Q40" s="31">
        <f>Table15[[#This Row],[EE]]/16</f>
        <v>0</v>
      </c>
      <c r="R40" s="30">
        <v>1</v>
      </c>
      <c r="S40" s="31">
        <f>Table15[[#This Row],[EL]]/28</f>
        <v>3.5714285714285712E-2</v>
      </c>
      <c r="T40" s="30"/>
      <c r="U40" s="46"/>
      <c r="V40" s="30">
        <v>0</v>
      </c>
      <c r="W40" s="31">
        <f>Table15[[#This Row],[FI]]/50</f>
        <v>0</v>
      </c>
      <c r="X40" s="30"/>
      <c r="Y40" s="31">
        <f>Table15[[#This Row],[FR]]/14</f>
        <v>0</v>
      </c>
      <c r="Z40" s="30">
        <v>430</v>
      </c>
      <c r="AA40" s="31">
        <f>Table15[[#This Row],[HR]]/3031</f>
        <v>0.1418673705047839</v>
      </c>
      <c r="AB40" s="30">
        <v>0</v>
      </c>
      <c r="AC40" s="31">
        <f>Table15[[#This Row],[HU]]/134</f>
        <v>0</v>
      </c>
      <c r="AD40" s="30">
        <v>0</v>
      </c>
      <c r="AE40" s="31">
        <f>Table15[[#This Row],[IE]]/66</f>
        <v>0</v>
      </c>
      <c r="AF40" s="30">
        <v>1</v>
      </c>
      <c r="AG40" s="31">
        <f>Table15[[#This Row],[IT]]/55</f>
        <v>1.8181818181818181E-2</v>
      </c>
      <c r="AH40" s="30">
        <v>1</v>
      </c>
      <c r="AI40" s="31">
        <f>Table15[[#This Row],[LI]]/71</f>
        <v>1.4084507042253521E-2</v>
      </c>
      <c r="AJ40" s="30">
        <v>0</v>
      </c>
      <c r="AK40" s="31">
        <f>Table15[[#This Row],[LT]]/50</f>
        <v>0</v>
      </c>
      <c r="AL40" s="30">
        <v>3</v>
      </c>
      <c r="AM40" s="31">
        <f>Table15[[#This Row],[LV]]/179</f>
        <v>1.6759776536312849E-2</v>
      </c>
      <c r="AN40" s="30">
        <v>5</v>
      </c>
      <c r="AO40" s="31">
        <f>Table15[[#This Row],[MT]]/109</f>
        <v>4.5871559633027525E-2</v>
      </c>
      <c r="AP40" s="30"/>
      <c r="AQ40" s="31">
        <f>Table15[[#This Row],[NL]]/946</f>
        <v>0</v>
      </c>
      <c r="AR40" s="34" t="str">
        <f>""</f>
        <v/>
      </c>
      <c r="AS40" s="35" t="str">
        <f>""</f>
        <v/>
      </c>
      <c r="AT40" s="30">
        <v>4</v>
      </c>
      <c r="AU40" s="31">
        <f>Table15[[#This Row],[PT]]/625</f>
        <v>6.4000000000000003E-3</v>
      </c>
      <c r="AV40" s="34" t="str">
        <f>""</f>
        <v/>
      </c>
      <c r="AW40" s="34" t="str">
        <f>""</f>
        <v/>
      </c>
      <c r="AX40" s="30">
        <v>9</v>
      </c>
      <c r="AY40" s="31">
        <f>Table15[[#This Row],[SI]]/895</f>
        <v>1.0055865921787709E-2</v>
      </c>
    </row>
    <row r="41" spans="1:51" s="50" customFormat="1">
      <c r="A41" s="51" t="s">
        <v>127</v>
      </c>
      <c r="B41" s="54" t="str">
        <f>""</f>
        <v/>
      </c>
      <c r="C41" s="49" t="str">
        <f>""</f>
        <v/>
      </c>
      <c r="D41" s="54" t="str">
        <f>""</f>
        <v/>
      </c>
      <c r="E41" s="49" t="str">
        <f>""</f>
        <v/>
      </c>
      <c r="F41" s="54" t="str">
        <f>""</f>
        <v/>
      </c>
      <c r="G41" s="49" t="str">
        <f>""</f>
        <v/>
      </c>
      <c r="H41" s="54" t="str">
        <f>""</f>
        <v/>
      </c>
      <c r="I41" s="49" t="str">
        <f>""</f>
        <v/>
      </c>
      <c r="J41" s="54" t="str">
        <f>""</f>
        <v/>
      </c>
      <c r="K41" s="49" t="str">
        <f>""</f>
        <v/>
      </c>
      <c r="L41" s="54" t="str">
        <f>""</f>
        <v/>
      </c>
      <c r="M41" s="49" t="str">
        <f>""</f>
        <v/>
      </c>
      <c r="N41" s="54" t="str">
        <f>""</f>
        <v/>
      </c>
      <c r="O41" s="49" t="str">
        <f>""</f>
        <v/>
      </c>
      <c r="P41" s="54" t="str">
        <f>""</f>
        <v/>
      </c>
      <c r="Q41" s="49" t="str">
        <f>""</f>
        <v/>
      </c>
      <c r="R41" s="54" t="str">
        <f>""</f>
        <v/>
      </c>
      <c r="S41" s="49" t="str">
        <f>""</f>
        <v/>
      </c>
      <c r="T41" s="54" t="str">
        <f>""</f>
        <v/>
      </c>
      <c r="U41" s="49">
        <v>0.66600000000000004</v>
      </c>
      <c r="V41" s="54" t="str">
        <f>""</f>
        <v/>
      </c>
      <c r="W41" s="49" t="str">
        <f>""</f>
        <v/>
      </c>
      <c r="X41" s="54" t="str">
        <f>""</f>
        <v/>
      </c>
      <c r="Y41" s="49" t="str">
        <f>""</f>
        <v/>
      </c>
      <c r="Z41" s="54" t="str">
        <f>""</f>
        <v/>
      </c>
      <c r="AA41" s="49" t="str">
        <f>""</f>
        <v/>
      </c>
      <c r="AB41" s="54" t="str">
        <f>""</f>
        <v/>
      </c>
      <c r="AC41" s="49" t="str">
        <f>""</f>
        <v/>
      </c>
      <c r="AD41" s="54" t="str">
        <f>""</f>
        <v/>
      </c>
      <c r="AE41" s="49" t="str">
        <f>""</f>
        <v/>
      </c>
      <c r="AF41" s="54" t="str">
        <f>""</f>
        <v/>
      </c>
      <c r="AG41" s="49" t="str">
        <f>""</f>
        <v/>
      </c>
      <c r="AH41" s="54" t="str">
        <f>""</f>
        <v/>
      </c>
      <c r="AI41" s="49" t="str">
        <f>""</f>
        <v/>
      </c>
      <c r="AJ41" s="54" t="str">
        <f>""</f>
        <v/>
      </c>
      <c r="AK41" s="49" t="str">
        <f>""</f>
        <v/>
      </c>
      <c r="AL41" s="54" t="str">
        <f>""</f>
        <v/>
      </c>
      <c r="AM41" s="49" t="str">
        <f>""</f>
        <v/>
      </c>
      <c r="AN41" s="54" t="str">
        <f>""</f>
        <v/>
      </c>
      <c r="AO41" s="49" t="str">
        <f>""</f>
        <v/>
      </c>
      <c r="AP41" s="54" t="str">
        <f>""</f>
        <v/>
      </c>
      <c r="AQ41" s="49" t="str">
        <f>""</f>
        <v/>
      </c>
      <c r="AR41" s="54" t="str">
        <f>""</f>
        <v/>
      </c>
      <c r="AS41" s="49" t="str">
        <f>""</f>
        <v/>
      </c>
      <c r="AT41" s="54" t="str">
        <f>""</f>
        <v/>
      </c>
      <c r="AU41" s="49" t="str">
        <f>""</f>
        <v/>
      </c>
      <c r="AV41" s="54" t="str">
        <f>""</f>
        <v/>
      </c>
      <c r="AW41" s="49" t="str">
        <f>""</f>
        <v/>
      </c>
      <c r="AX41" s="54" t="str">
        <f>""</f>
        <v/>
      </c>
      <c r="AY41" s="49" t="str">
        <f>""</f>
        <v/>
      </c>
    </row>
    <row r="42" spans="1:51" ht="71.25">
      <c r="A42" s="5" t="s">
        <v>128</v>
      </c>
      <c r="B42" s="34" t="str">
        <f>""</f>
        <v/>
      </c>
      <c r="C42" s="34" t="str">
        <f>""</f>
        <v/>
      </c>
      <c r="D42" s="34" t="str">
        <f>""</f>
        <v/>
      </c>
      <c r="E42" s="34" t="str">
        <f>""</f>
        <v/>
      </c>
      <c r="F42" s="34" t="str">
        <f>""</f>
        <v/>
      </c>
      <c r="G42" s="34" t="str">
        <f>""</f>
        <v/>
      </c>
      <c r="H42" s="34" t="str">
        <f>""</f>
        <v/>
      </c>
      <c r="I42" s="34" t="str">
        <f>""</f>
        <v/>
      </c>
      <c r="J42" s="34" t="str">
        <f>""</f>
        <v/>
      </c>
      <c r="K42" s="34" t="str">
        <f>""</f>
        <v/>
      </c>
      <c r="L42" s="34" t="str">
        <f>""</f>
        <v/>
      </c>
      <c r="M42" s="34" t="str">
        <f>""</f>
        <v/>
      </c>
      <c r="N42" s="34" t="str">
        <f>""</f>
        <v/>
      </c>
      <c r="O42" s="35" t="str">
        <f>""</f>
        <v/>
      </c>
      <c r="P42" s="34" t="str">
        <f>""</f>
        <v/>
      </c>
      <c r="Q42" s="35" t="str">
        <f>""</f>
        <v/>
      </c>
      <c r="R42" s="34" t="str">
        <f>""</f>
        <v/>
      </c>
      <c r="S42" s="35" t="str">
        <f>""</f>
        <v/>
      </c>
      <c r="T42" s="34" t="str">
        <f>""</f>
        <v/>
      </c>
      <c r="U42" s="35" t="str">
        <f>""</f>
        <v/>
      </c>
      <c r="V42" s="34" t="str">
        <f>""</f>
        <v/>
      </c>
      <c r="W42" s="35" t="str">
        <f>""</f>
        <v/>
      </c>
      <c r="X42" s="34" t="str">
        <f>""</f>
        <v/>
      </c>
      <c r="Y42" s="35" t="str">
        <f>""</f>
        <v/>
      </c>
      <c r="Z42" s="34" t="str">
        <f>""</f>
        <v/>
      </c>
      <c r="AA42" s="35" t="str">
        <f>""</f>
        <v/>
      </c>
      <c r="AB42" s="34" t="str">
        <f>""</f>
        <v/>
      </c>
      <c r="AC42" s="35" t="str">
        <f>""</f>
        <v/>
      </c>
      <c r="AD42" s="34" t="str">
        <f>""</f>
        <v/>
      </c>
      <c r="AE42" s="35" t="str">
        <f>""</f>
        <v/>
      </c>
      <c r="AF42" s="34" t="str">
        <f>""</f>
        <v/>
      </c>
      <c r="AG42" s="35" t="str">
        <f>""</f>
        <v/>
      </c>
      <c r="AH42" s="34" t="str">
        <f>""</f>
        <v/>
      </c>
      <c r="AI42" s="35" t="str">
        <f>""</f>
        <v/>
      </c>
      <c r="AJ42" s="34" t="str">
        <f>""</f>
        <v/>
      </c>
      <c r="AK42" s="35" t="str">
        <f>""</f>
        <v/>
      </c>
      <c r="AL42" s="34" t="str">
        <f>""</f>
        <v/>
      </c>
      <c r="AM42" s="35" t="str">
        <f>""</f>
        <v/>
      </c>
      <c r="AN42" s="34" t="str">
        <f>""</f>
        <v/>
      </c>
      <c r="AO42" s="35" t="str">
        <f>""</f>
        <v/>
      </c>
      <c r="AP42" s="34" t="str">
        <f>""</f>
        <v/>
      </c>
      <c r="AQ42" s="35" t="str">
        <f>""</f>
        <v/>
      </c>
      <c r="AR42" s="34" t="str">
        <f>""</f>
        <v/>
      </c>
      <c r="AS42" s="35" t="str">
        <f>""</f>
        <v/>
      </c>
      <c r="AT42" s="34" t="str">
        <f>""</f>
        <v/>
      </c>
      <c r="AU42" s="35" t="str">
        <f>""</f>
        <v/>
      </c>
      <c r="AV42" s="34" t="str">
        <f>""</f>
        <v/>
      </c>
      <c r="AW42" s="35" t="str">
        <f>""</f>
        <v/>
      </c>
      <c r="AX42" s="34" t="str">
        <f>""</f>
        <v/>
      </c>
      <c r="AY42" s="35" t="str">
        <f>""</f>
        <v/>
      </c>
    </row>
    <row r="43" spans="1:51" ht="23.25">
      <c r="A43" s="6" t="s">
        <v>129</v>
      </c>
      <c r="B43" s="14">
        <v>11</v>
      </c>
      <c r="C43" s="31">
        <f>Table15[[#This Row],[AT]]/B5</f>
        <v>1</v>
      </c>
      <c r="D43" s="30">
        <v>375</v>
      </c>
      <c r="E43" s="31">
        <f>Table15[[#This Row],[BE]]/401</f>
        <v>0.93516209476309231</v>
      </c>
      <c r="F43" s="30">
        <v>269</v>
      </c>
      <c r="G43" s="31">
        <f>Table15[[#This Row],[CY]]/316</f>
        <v>0.85126582278481011</v>
      </c>
      <c r="H43" s="30">
        <v>14</v>
      </c>
      <c r="I43" s="31">
        <f>Table15[[#This Row],[CZ]]/14</f>
        <v>1</v>
      </c>
      <c r="J43" s="30">
        <v>34</v>
      </c>
      <c r="K43" s="31">
        <f>Table15[[#This Row],[DE-BavPrivSec]]/35</f>
        <v>0.97142857142857142</v>
      </c>
      <c r="L43" s="30">
        <v>92</v>
      </c>
      <c r="M43" s="31">
        <f>Table15[[#This Row],[DK]]/96</f>
        <v>0.95833333333333337</v>
      </c>
      <c r="N43" s="30">
        <v>67</v>
      </c>
      <c r="O43" s="31">
        <f>Table15[[#This Row],[EDPS]]/69</f>
        <v>0.97101449275362317</v>
      </c>
      <c r="P43" s="30">
        <v>14</v>
      </c>
      <c r="Q43" s="31">
        <f>Table15[[#This Row],[EE]]/16</f>
        <v>0.875</v>
      </c>
      <c r="R43" s="30">
        <v>22</v>
      </c>
      <c r="S43" s="31">
        <f>Table15[[#This Row],[EL]]/28</f>
        <v>0.7857142857142857</v>
      </c>
      <c r="T43" s="30"/>
      <c r="U43" s="31">
        <v>0.78500000000000003</v>
      </c>
      <c r="V43" s="30">
        <v>48</v>
      </c>
      <c r="W43" s="31">
        <f>Table15[[#This Row],[FI]]/50</f>
        <v>0.96</v>
      </c>
      <c r="X43" s="34" t="str">
        <f>""</f>
        <v/>
      </c>
      <c r="Y43" s="34" t="str">
        <f>""</f>
        <v/>
      </c>
      <c r="Z43" s="30">
        <v>2071</v>
      </c>
      <c r="AA43" s="31">
        <f>Table15[[#This Row],[HR]]/3031</f>
        <v>0.6832728472451336</v>
      </c>
      <c r="AB43" s="30">
        <v>112</v>
      </c>
      <c r="AC43" s="31">
        <f>Table15[[#This Row],[HU]]/134</f>
        <v>0.83582089552238803</v>
      </c>
      <c r="AD43" s="30">
        <v>64</v>
      </c>
      <c r="AE43" s="31">
        <f>Table15[[#This Row],[IE]]/66</f>
        <v>0.96969696969696972</v>
      </c>
      <c r="AF43" s="30">
        <v>48</v>
      </c>
      <c r="AG43" s="31">
        <f>Table15[[#This Row],[IT]]/55</f>
        <v>0.87272727272727268</v>
      </c>
      <c r="AH43" s="30">
        <v>64</v>
      </c>
      <c r="AI43" s="31">
        <f>Table15[[#This Row],[LI]]/71</f>
        <v>0.90140845070422537</v>
      </c>
      <c r="AJ43" s="30">
        <v>9</v>
      </c>
      <c r="AK43" s="31">
        <f>Table15[[#This Row],[LT]]/9</f>
        <v>1</v>
      </c>
      <c r="AL43" s="30">
        <v>170</v>
      </c>
      <c r="AM43" s="31">
        <f>Table15[[#This Row],[LV]]/179</f>
        <v>0.94972067039106145</v>
      </c>
      <c r="AN43" s="30">
        <v>98</v>
      </c>
      <c r="AO43" s="31">
        <f>Table15[[#This Row],[MT]]/109</f>
        <v>0.8990825688073395</v>
      </c>
      <c r="AP43" s="30">
        <v>860</v>
      </c>
      <c r="AQ43" s="31">
        <f>Table15[[#This Row],[NL]]/946</f>
        <v>0.90909090909090906</v>
      </c>
      <c r="AR43" s="34" t="str">
        <f>""</f>
        <v/>
      </c>
      <c r="AS43" s="35" t="str">
        <f>""</f>
        <v/>
      </c>
      <c r="AT43" s="30">
        <v>510</v>
      </c>
      <c r="AU43" s="31">
        <f>Table15[[#This Row],[PT]]/625</f>
        <v>0.81599999999999995</v>
      </c>
      <c r="AV43" s="30">
        <v>48</v>
      </c>
      <c r="AW43" s="31">
        <f>Table15[[#This Row],[SE]]/48</f>
        <v>1</v>
      </c>
      <c r="AX43" s="30">
        <v>803</v>
      </c>
      <c r="AY43" s="31">
        <f>Table15[[#This Row],[SI]]/895</f>
        <v>0.89720670391061452</v>
      </c>
    </row>
    <row r="44" spans="1:51">
      <c r="A44" s="6" t="s">
        <v>130</v>
      </c>
      <c r="B44" s="14">
        <v>11</v>
      </c>
      <c r="C44" s="31">
        <f>Table15[[#This Row],[AT]]/B5</f>
        <v>1</v>
      </c>
      <c r="D44" s="30">
        <v>260</v>
      </c>
      <c r="E44" s="31">
        <f>Table15[[#This Row],[BE]]/401</f>
        <v>0.64837905236907734</v>
      </c>
      <c r="F44" s="30">
        <v>184</v>
      </c>
      <c r="G44" s="31">
        <f>Table15[[#This Row],[CY]]/316</f>
        <v>0.58227848101265822</v>
      </c>
      <c r="H44" s="30">
        <v>8</v>
      </c>
      <c r="I44" s="31">
        <f>Table15[[#This Row],[CZ]]/14</f>
        <v>0.5714285714285714</v>
      </c>
      <c r="J44" s="30">
        <v>31</v>
      </c>
      <c r="K44" s="31">
        <f>Table15[[#This Row],[DE-BavPrivSec]]/35</f>
        <v>0.88571428571428568</v>
      </c>
      <c r="L44" s="30">
        <v>79</v>
      </c>
      <c r="M44" s="31">
        <f>Table15[[#This Row],[DK]]/96</f>
        <v>0.82291666666666663</v>
      </c>
      <c r="N44" s="30">
        <v>22</v>
      </c>
      <c r="O44" s="31">
        <f>Table15[[#This Row],[EDPS]]/69</f>
        <v>0.3188405797101449</v>
      </c>
      <c r="P44" s="30">
        <v>11</v>
      </c>
      <c r="Q44" s="31">
        <f>Table15[[#This Row],[EE]]/16</f>
        <v>0.6875</v>
      </c>
      <c r="R44" s="30">
        <v>15</v>
      </c>
      <c r="S44" s="31">
        <f>Table15[[#This Row],[EL]]/28</f>
        <v>0.5357142857142857</v>
      </c>
      <c r="T44" s="30"/>
      <c r="U44" s="31">
        <v>0.93700000000000006</v>
      </c>
      <c r="V44" s="30">
        <v>33</v>
      </c>
      <c r="W44" s="31">
        <f>Table15[[#This Row],[FI]]/50</f>
        <v>0.66</v>
      </c>
      <c r="X44" s="34" t="str">
        <f>""</f>
        <v/>
      </c>
      <c r="Y44" s="34" t="str">
        <f>""</f>
        <v/>
      </c>
      <c r="Z44" s="30">
        <v>750</v>
      </c>
      <c r="AA44" s="31">
        <f>Table15[[#This Row],[HR]]/3031</f>
        <v>0.24744308808973936</v>
      </c>
      <c r="AB44" s="30">
        <v>70</v>
      </c>
      <c r="AC44" s="31">
        <f>Table15[[#This Row],[HU]]/134</f>
        <v>0.52238805970149249</v>
      </c>
      <c r="AD44" s="30">
        <v>26</v>
      </c>
      <c r="AE44" s="31">
        <f>Table15[[#This Row],[IE]]/66</f>
        <v>0.39393939393939392</v>
      </c>
      <c r="AF44" s="30">
        <v>31</v>
      </c>
      <c r="AG44" s="31">
        <f>Table15[[#This Row],[IT]]/55</f>
        <v>0.5636363636363636</v>
      </c>
      <c r="AH44" s="30">
        <v>32</v>
      </c>
      <c r="AI44" s="31">
        <f>Table15[[#This Row],[LI]]/71</f>
        <v>0.45070422535211269</v>
      </c>
      <c r="AJ44" s="30">
        <v>8</v>
      </c>
      <c r="AK44" s="31">
        <f>Table15[[#This Row],[LT]]/9</f>
        <v>0.88888888888888884</v>
      </c>
      <c r="AL44" s="30">
        <v>130</v>
      </c>
      <c r="AM44" s="31">
        <f>Table15[[#This Row],[LV]]/179</f>
        <v>0.72625698324022347</v>
      </c>
      <c r="AN44" s="30">
        <v>57</v>
      </c>
      <c r="AO44" s="31">
        <f>Table15[[#This Row],[MT]]/109</f>
        <v>0.52293577981651373</v>
      </c>
      <c r="AP44" s="30">
        <v>620</v>
      </c>
      <c r="AQ44" s="31">
        <f>Table15[[#This Row],[NL]]/946</f>
        <v>0.65539112050739956</v>
      </c>
      <c r="AR44" s="34" t="str">
        <f>""</f>
        <v/>
      </c>
      <c r="AS44" s="35" t="str">
        <f>""</f>
        <v/>
      </c>
      <c r="AT44" s="30">
        <v>326</v>
      </c>
      <c r="AU44" s="31">
        <f>Table15[[#This Row],[PT]]/625</f>
        <v>0.52159999999999995</v>
      </c>
      <c r="AV44" s="30">
        <v>41</v>
      </c>
      <c r="AW44" s="31">
        <f>Table15[[#This Row],[SE]]/48</f>
        <v>0.85416666666666663</v>
      </c>
      <c r="AX44" s="30">
        <v>472</v>
      </c>
      <c r="AY44" s="31">
        <f>Table15[[#This Row],[SI]]/895</f>
        <v>0.52737430167597765</v>
      </c>
    </row>
    <row r="45" spans="1:51" ht="23.25">
      <c r="A45" s="6" t="s">
        <v>131</v>
      </c>
      <c r="B45" s="14">
        <v>11</v>
      </c>
      <c r="C45" s="31">
        <f>Table15[[#This Row],[AT]]/B5</f>
        <v>1</v>
      </c>
      <c r="D45" s="30">
        <v>157</v>
      </c>
      <c r="E45" s="31">
        <f>Table15[[#This Row],[BE]]/401</f>
        <v>0.39152119700748128</v>
      </c>
      <c r="F45" s="30">
        <v>96</v>
      </c>
      <c r="G45" s="31">
        <f>Table15[[#This Row],[CY]]/316</f>
        <v>0.30379746835443039</v>
      </c>
      <c r="H45" s="30">
        <v>3</v>
      </c>
      <c r="I45" s="31">
        <f>Table15[[#This Row],[CZ]]/14</f>
        <v>0.21428571428571427</v>
      </c>
      <c r="J45" s="30">
        <v>27</v>
      </c>
      <c r="K45" s="31">
        <f>Table15[[#This Row],[DE-BavPrivSec]]/35</f>
        <v>0.77142857142857146</v>
      </c>
      <c r="L45" s="30">
        <v>39</v>
      </c>
      <c r="M45" s="31">
        <f>Table15[[#This Row],[DK]]/96</f>
        <v>0.40625</v>
      </c>
      <c r="N45" s="30">
        <v>20</v>
      </c>
      <c r="O45" s="31">
        <f>Table15[[#This Row],[EDPS]]/69</f>
        <v>0.28985507246376813</v>
      </c>
      <c r="P45" s="30">
        <v>12</v>
      </c>
      <c r="Q45" s="31">
        <f>Table15[[#This Row],[EE]]/16</f>
        <v>0.75</v>
      </c>
      <c r="R45" s="30">
        <v>5</v>
      </c>
      <c r="S45" s="31">
        <f>Table15[[#This Row],[EL]]/28</f>
        <v>0.17857142857142858</v>
      </c>
      <c r="T45" s="34" t="str">
        <f>""</f>
        <v/>
      </c>
      <c r="U45" s="34" t="str">
        <f>""</f>
        <v/>
      </c>
      <c r="V45" s="30">
        <v>29</v>
      </c>
      <c r="W45" s="31">
        <f>Table15[[#This Row],[FI]]/50</f>
        <v>0.57999999999999996</v>
      </c>
      <c r="X45" s="34" t="str">
        <f>""</f>
        <v/>
      </c>
      <c r="Y45" s="34" t="str">
        <f>""</f>
        <v/>
      </c>
      <c r="Z45" s="30">
        <v>419</v>
      </c>
      <c r="AA45" s="31">
        <f>Table15[[#This Row],[HR]]/3031</f>
        <v>0.13823820521280106</v>
      </c>
      <c r="AB45" s="30">
        <v>39</v>
      </c>
      <c r="AC45" s="31">
        <f>Table15[[#This Row],[HU]]/134</f>
        <v>0.29104477611940299</v>
      </c>
      <c r="AD45" s="30">
        <v>17</v>
      </c>
      <c r="AE45" s="31">
        <f>Table15[[#This Row],[IE]]/66</f>
        <v>0.25757575757575757</v>
      </c>
      <c r="AF45" s="30">
        <v>15</v>
      </c>
      <c r="AG45" s="31">
        <f>Table15[[#This Row],[IT]]/55</f>
        <v>0.27272727272727271</v>
      </c>
      <c r="AH45" s="30">
        <v>19</v>
      </c>
      <c r="AI45" s="31">
        <f>Table15[[#This Row],[LI]]/71</f>
        <v>0.26760563380281688</v>
      </c>
      <c r="AJ45" s="30">
        <v>3</v>
      </c>
      <c r="AK45" s="31">
        <f>Table15[[#This Row],[LT]]/9</f>
        <v>0.33333333333333331</v>
      </c>
      <c r="AL45" s="30">
        <v>65</v>
      </c>
      <c r="AM45" s="31">
        <f>Table15[[#This Row],[LV]]/179</f>
        <v>0.36312849162011174</v>
      </c>
      <c r="AN45" s="30">
        <v>45</v>
      </c>
      <c r="AO45" s="31">
        <f>Table15[[#This Row],[MT]]/109</f>
        <v>0.41284403669724773</v>
      </c>
      <c r="AP45" s="30">
        <v>385</v>
      </c>
      <c r="AQ45" s="31">
        <f>Table15[[#This Row],[NL]]/946</f>
        <v>0.40697674418604651</v>
      </c>
      <c r="AR45" s="34" t="str">
        <f>""</f>
        <v/>
      </c>
      <c r="AS45" s="35" t="str">
        <f>""</f>
        <v/>
      </c>
      <c r="AT45" s="30">
        <v>166</v>
      </c>
      <c r="AU45" s="31">
        <f>Table15[[#This Row],[PT]]/625</f>
        <v>0.2656</v>
      </c>
      <c r="AV45" s="30">
        <v>30</v>
      </c>
      <c r="AW45" s="31">
        <f>Table15[[#This Row],[SE]]/48</f>
        <v>0.625</v>
      </c>
      <c r="AX45" s="30">
        <v>113</v>
      </c>
      <c r="AY45" s="31">
        <f>Table15[[#This Row],[SI]]/895</f>
        <v>0.12625698324022347</v>
      </c>
    </row>
    <row r="46" spans="1:51" ht="23.25">
      <c r="A46" s="6" t="s">
        <v>132</v>
      </c>
      <c r="B46" s="14">
        <v>11</v>
      </c>
      <c r="C46" s="31">
        <f>Table15[[#This Row],[AT]]/B5</f>
        <v>1</v>
      </c>
      <c r="D46" s="30">
        <v>318</v>
      </c>
      <c r="E46" s="31">
        <f>Table15[[#This Row],[BE]]/401</f>
        <v>0.79301745635910226</v>
      </c>
      <c r="F46" s="30">
        <v>226</v>
      </c>
      <c r="G46" s="31">
        <f>Table15[[#This Row],[CY]]/316</f>
        <v>0.71518987341772156</v>
      </c>
      <c r="H46" s="30">
        <v>10</v>
      </c>
      <c r="I46" s="31">
        <f>Table15[[#This Row],[CZ]]/14</f>
        <v>0.7142857142857143</v>
      </c>
      <c r="J46" s="30">
        <v>32</v>
      </c>
      <c r="K46" s="31">
        <f>Table15[[#This Row],[DE-BavPrivSec]]/35</f>
        <v>0.91428571428571426</v>
      </c>
      <c r="L46" s="30">
        <v>94</v>
      </c>
      <c r="M46" s="31">
        <f>Table15[[#This Row],[DK]]/96</f>
        <v>0.97916666666666663</v>
      </c>
      <c r="N46" s="30">
        <v>56</v>
      </c>
      <c r="O46" s="31">
        <f>Table15[[#This Row],[EDPS]]/69</f>
        <v>0.81159420289855078</v>
      </c>
      <c r="P46" s="30">
        <v>14</v>
      </c>
      <c r="Q46" s="31">
        <f>Table15[[#This Row],[EE]]/16</f>
        <v>0.875</v>
      </c>
      <c r="R46" s="30">
        <v>19</v>
      </c>
      <c r="S46" s="31">
        <f>Table15[[#This Row],[EL]]/28</f>
        <v>0.6785714285714286</v>
      </c>
      <c r="T46" s="30"/>
      <c r="U46" s="31">
        <v>0.88700000000000001</v>
      </c>
      <c r="V46" s="30">
        <v>43</v>
      </c>
      <c r="W46" s="31">
        <f>Table15[[#This Row],[FI]]/50</f>
        <v>0.86</v>
      </c>
      <c r="X46" s="34" t="str">
        <f>""</f>
        <v/>
      </c>
      <c r="Y46" s="34" t="str">
        <f>""</f>
        <v/>
      </c>
      <c r="Z46" s="30">
        <v>1405</v>
      </c>
      <c r="AA46" s="31">
        <f>Table15[[#This Row],[HR]]/3031</f>
        <v>0.46354338502144504</v>
      </c>
      <c r="AB46" s="30">
        <v>95</v>
      </c>
      <c r="AC46" s="31">
        <f>Table15[[#This Row],[HU]]/134</f>
        <v>0.70895522388059706</v>
      </c>
      <c r="AD46" s="30">
        <v>54</v>
      </c>
      <c r="AE46" s="31">
        <f>Table15[[#This Row],[IE]]/66</f>
        <v>0.81818181818181823</v>
      </c>
      <c r="AF46" s="30">
        <v>42</v>
      </c>
      <c r="AG46" s="31">
        <f>Table15[[#This Row],[IT]]/55</f>
        <v>0.76363636363636367</v>
      </c>
      <c r="AH46" s="30">
        <v>24</v>
      </c>
      <c r="AI46" s="31">
        <f>Table15[[#This Row],[LI]]/71</f>
        <v>0.3380281690140845</v>
      </c>
      <c r="AJ46" s="30">
        <v>9</v>
      </c>
      <c r="AK46" s="31">
        <f>Table15[[#This Row],[LT]]/9</f>
        <v>1</v>
      </c>
      <c r="AL46" s="30">
        <v>119</v>
      </c>
      <c r="AM46" s="31">
        <f>Table15[[#This Row],[LV]]/179</f>
        <v>0.66480446927374304</v>
      </c>
      <c r="AN46" s="30">
        <v>73</v>
      </c>
      <c r="AO46" s="31">
        <f>Table15[[#This Row],[MT]]/109</f>
        <v>0.66972477064220182</v>
      </c>
      <c r="AP46" s="30">
        <v>590</v>
      </c>
      <c r="AQ46" s="31">
        <f>Table15[[#This Row],[NL]]/946</f>
        <v>0.62367864693446085</v>
      </c>
      <c r="AR46" s="34" t="str">
        <f>""</f>
        <v/>
      </c>
      <c r="AS46" s="35" t="str">
        <f>""</f>
        <v/>
      </c>
      <c r="AT46" s="30">
        <v>269</v>
      </c>
      <c r="AU46" s="31">
        <f>Table15[[#This Row],[PT]]/625</f>
        <v>0.4304</v>
      </c>
      <c r="AV46" s="30">
        <v>40</v>
      </c>
      <c r="AW46" s="31">
        <f>Table15[[#This Row],[SE]]/48</f>
        <v>0.83333333333333337</v>
      </c>
      <c r="AX46" s="30">
        <v>653</v>
      </c>
      <c r="AY46" s="31">
        <f>Table15[[#This Row],[SI]]/895</f>
        <v>0.72960893854748599</v>
      </c>
    </row>
    <row r="47" spans="1:51" ht="23.25">
      <c r="A47" s="6" t="s">
        <v>133</v>
      </c>
      <c r="B47" s="14">
        <v>11</v>
      </c>
      <c r="C47" s="31">
        <f>Table15[[#This Row],[AT]]/B5</f>
        <v>1</v>
      </c>
      <c r="D47" s="30">
        <v>254</v>
      </c>
      <c r="E47" s="31">
        <f>Table15[[#This Row],[BE]]/401</f>
        <v>0.63341645885286779</v>
      </c>
      <c r="F47" s="30">
        <v>193</v>
      </c>
      <c r="G47" s="31">
        <f>Table15[[#This Row],[CY]]/316</f>
        <v>0.61075949367088611</v>
      </c>
      <c r="H47" s="30">
        <v>1</v>
      </c>
      <c r="I47" s="31">
        <f>Table15[[#This Row],[CZ]]/14</f>
        <v>7.1428571428571425E-2</v>
      </c>
      <c r="J47" s="30">
        <v>32</v>
      </c>
      <c r="K47" s="31">
        <f>Table15[[#This Row],[DE-BavPrivSec]]/35</f>
        <v>0.91428571428571426</v>
      </c>
      <c r="L47" s="34" t="str">
        <f>""</f>
        <v/>
      </c>
      <c r="M47" s="34" t="str">
        <f>""</f>
        <v/>
      </c>
      <c r="N47" s="30">
        <v>39</v>
      </c>
      <c r="O47" s="31">
        <f>Table15[[#This Row],[EDPS]]/69</f>
        <v>0.56521739130434778</v>
      </c>
      <c r="P47" s="30">
        <v>11</v>
      </c>
      <c r="Q47" s="31">
        <f>Table15[[#This Row],[EE]]/16</f>
        <v>0.6875</v>
      </c>
      <c r="R47" s="30">
        <v>14</v>
      </c>
      <c r="S47" s="31">
        <f>Table15[[#This Row],[EL]]/28</f>
        <v>0.5</v>
      </c>
      <c r="T47" s="30"/>
      <c r="U47" s="31">
        <v>0.22500000000000001</v>
      </c>
      <c r="V47" s="30">
        <v>29</v>
      </c>
      <c r="W47" s="31">
        <f>Table15[[#This Row],[FI]]/50</f>
        <v>0.57999999999999996</v>
      </c>
      <c r="X47" s="34" t="str">
        <f>""</f>
        <v/>
      </c>
      <c r="Y47" s="34" t="str">
        <f>""</f>
        <v/>
      </c>
      <c r="Z47" s="30">
        <v>1027</v>
      </c>
      <c r="AA47" s="31">
        <f>Table15[[#This Row],[HR]]/3031</f>
        <v>0.33883206862421644</v>
      </c>
      <c r="AB47" s="30">
        <v>91</v>
      </c>
      <c r="AC47" s="31">
        <f>Table15[[#This Row],[HU]]/134</f>
        <v>0.67910447761194026</v>
      </c>
      <c r="AD47" s="30">
        <v>42</v>
      </c>
      <c r="AE47" s="31">
        <f>Table15[[#This Row],[IE]]/66</f>
        <v>0.63636363636363635</v>
      </c>
      <c r="AF47" s="30">
        <v>37</v>
      </c>
      <c r="AG47" s="31">
        <f>Table15[[#This Row],[IT]]/55</f>
        <v>0.67272727272727273</v>
      </c>
      <c r="AH47" s="30">
        <v>43</v>
      </c>
      <c r="AI47" s="31">
        <f>Table15[[#This Row],[LI]]/71</f>
        <v>0.60563380281690138</v>
      </c>
      <c r="AJ47" s="30">
        <v>5</v>
      </c>
      <c r="AK47" s="31">
        <f>Table15[[#This Row],[LT]]/9</f>
        <v>0.55555555555555558</v>
      </c>
      <c r="AL47" s="30">
        <v>97</v>
      </c>
      <c r="AM47" s="31">
        <f>Table15[[#This Row],[LV]]/179</f>
        <v>0.54189944134078216</v>
      </c>
      <c r="AN47" s="30">
        <v>71</v>
      </c>
      <c r="AO47" s="31">
        <f>Table15[[#This Row],[MT]]/109</f>
        <v>0.65137614678899081</v>
      </c>
      <c r="AP47" s="30">
        <v>625</v>
      </c>
      <c r="AQ47" s="31">
        <f>Table15[[#This Row],[NL]]/946</f>
        <v>0.66067653276955607</v>
      </c>
      <c r="AR47" s="34" t="str">
        <f>""</f>
        <v/>
      </c>
      <c r="AS47" s="35" t="str">
        <f>""</f>
        <v/>
      </c>
      <c r="AT47" s="30">
        <v>434</v>
      </c>
      <c r="AU47" s="31">
        <f>Table15[[#This Row],[PT]]/625</f>
        <v>0.69440000000000002</v>
      </c>
      <c r="AV47" s="30">
        <v>22</v>
      </c>
      <c r="AW47" s="31">
        <f>Table15[[#This Row],[SE]]/48</f>
        <v>0.45833333333333331</v>
      </c>
      <c r="AX47" s="30">
        <v>486</v>
      </c>
      <c r="AY47" s="31">
        <f>Table15[[#This Row],[SI]]/895</f>
        <v>0.5430167597765363</v>
      </c>
    </row>
    <row r="48" spans="1:51" ht="23.25">
      <c r="A48" s="6" t="s">
        <v>134</v>
      </c>
      <c r="B48" s="14">
        <v>11</v>
      </c>
      <c r="C48" s="31">
        <f>Table15[[#This Row],[AT]]/B5</f>
        <v>1</v>
      </c>
      <c r="D48" s="30">
        <v>343</v>
      </c>
      <c r="E48" s="31">
        <f>Table15[[#This Row],[BE]]/401</f>
        <v>0.85536159600997508</v>
      </c>
      <c r="F48" s="30">
        <v>280</v>
      </c>
      <c r="G48" s="31">
        <f>Table15[[#This Row],[CY]]/316</f>
        <v>0.88607594936708856</v>
      </c>
      <c r="H48" s="30">
        <v>13</v>
      </c>
      <c r="I48" s="31">
        <f>Table15[[#This Row],[CZ]]/14</f>
        <v>0.9285714285714286</v>
      </c>
      <c r="J48" s="30">
        <v>35</v>
      </c>
      <c r="K48" s="31">
        <f>Table15[[#This Row],[DE-BavPrivSec]]/35</f>
        <v>1</v>
      </c>
      <c r="L48" s="30">
        <v>86</v>
      </c>
      <c r="M48" s="31">
        <f>Table15[[#This Row],[DK]]/96</f>
        <v>0.89583333333333337</v>
      </c>
      <c r="N48" s="30">
        <v>63</v>
      </c>
      <c r="O48" s="31">
        <f>Table15[[#This Row],[EDPS]]/69</f>
        <v>0.91304347826086951</v>
      </c>
      <c r="P48" s="30">
        <v>14</v>
      </c>
      <c r="Q48" s="31">
        <f>Table15[[#This Row],[EE]]/16</f>
        <v>0.875</v>
      </c>
      <c r="R48" s="30">
        <v>26</v>
      </c>
      <c r="S48" s="31">
        <f>Table15[[#This Row],[EL]]/28</f>
        <v>0.9285714285714286</v>
      </c>
      <c r="T48" s="30"/>
      <c r="U48" s="31">
        <v>0.46899999999999997</v>
      </c>
      <c r="V48" s="30">
        <v>46</v>
      </c>
      <c r="W48" s="31">
        <f>Table15[[#This Row],[FI]]/50</f>
        <v>0.92</v>
      </c>
      <c r="X48" s="34" t="str">
        <f>""</f>
        <v/>
      </c>
      <c r="Y48" s="34" t="str">
        <f>""</f>
        <v/>
      </c>
      <c r="Z48" s="30">
        <v>1520</v>
      </c>
      <c r="AA48" s="31">
        <f>Table15[[#This Row],[HR]]/3031</f>
        <v>0.50148465852853841</v>
      </c>
      <c r="AB48" s="30">
        <v>108</v>
      </c>
      <c r="AC48" s="31">
        <f>Table15[[#This Row],[HU]]/134</f>
        <v>0.80597014925373134</v>
      </c>
      <c r="AD48" s="30">
        <v>53</v>
      </c>
      <c r="AE48" s="31">
        <f>Table15[[#This Row],[IE]]/66</f>
        <v>0.80303030303030298</v>
      </c>
      <c r="AF48" s="30">
        <v>51</v>
      </c>
      <c r="AG48" s="31">
        <f>Table15[[#This Row],[IT]]/55</f>
        <v>0.92727272727272725</v>
      </c>
      <c r="AH48" s="30">
        <v>51</v>
      </c>
      <c r="AI48" s="31">
        <f>Table15[[#This Row],[LI]]/71</f>
        <v>0.71830985915492962</v>
      </c>
      <c r="AJ48" s="30">
        <v>9</v>
      </c>
      <c r="AK48" s="31">
        <f>Table15[[#This Row],[LT]]/9</f>
        <v>1</v>
      </c>
      <c r="AL48" s="30">
        <v>159</v>
      </c>
      <c r="AM48" s="31">
        <f>Table15[[#This Row],[LV]]/179</f>
        <v>0.88826815642458101</v>
      </c>
      <c r="AN48" s="30">
        <v>84</v>
      </c>
      <c r="AO48" s="31">
        <f>Table15[[#This Row],[MT]]/109</f>
        <v>0.77064220183486243</v>
      </c>
      <c r="AP48" s="30">
        <v>750</v>
      </c>
      <c r="AQ48" s="31">
        <f>Table15[[#This Row],[NL]]/946</f>
        <v>0.79281183932346722</v>
      </c>
      <c r="AR48" s="34" t="str">
        <f>""</f>
        <v/>
      </c>
      <c r="AS48" s="35" t="str">
        <f>""</f>
        <v/>
      </c>
      <c r="AT48" s="30">
        <v>493</v>
      </c>
      <c r="AU48" s="31">
        <f>Table15[[#This Row],[PT]]/625</f>
        <v>0.78879999999999995</v>
      </c>
      <c r="AV48" s="30">
        <v>48</v>
      </c>
      <c r="AW48" s="31">
        <f>Table15[[#This Row],[SE]]/48</f>
        <v>1</v>
      </c>
      <c r="AX48" s="30">
        <v>782</v>
      </c>
      <c r="AY48" s="31">
        <f>Table15[[#This Row],[SI]]/895</f>
        <v>0.8737430167597765</v>
      </c>
    </row>
    <row r="49" spans="1:51" ht="34.9">
      <c r="A49" s="6" t="s">
        <v>135</v>
      </c>
      <c r="B49" s="14">
        <v>11</v>
      </c>
      <c r="C49" s="31">
        <f>Table15[[#This Row],[AT]]/B5</f>
        <v>1</v>
      </c>
      <c r="D49" s="30">
        <v>281</v>
      </c>
      <c r="E49" s="31">
        <f>Table15[[#This Row],[BE]]/401</f>
        <v>0.70074812967581046</v>
      </c>
      <c r="F49" s="30">
        <v>260</v>
      </c>
      <c r="G49" s="31">
        <f>Table15[[#This Row],[CY]]/316</f>
        <v>0.82278481012658233</v>
      </c>
      <c r="H49" s="30">
        <v>11</v>
      </c>
      <c r="I49" s="31">
        <f>Table15[[#This Row],[CZ]]/14</f>
        <v>0.7857142857142857</v>
      </c>
      <c r="J49" s="30">
        <v>34</v>
      </c>
      <c r="K49" s="31">
        <f>Table15[[#This Row],[DE-BavPrivSec]]/35</f>
        <v>0.97142857142857142</v>
      </c>
      <c r="L49" s="30">
        <v>89</v>
      </c>
      <c r="M49" s="31">
        <f>Table15[[#This Row],[DK]]/96</f>
        <v>0.92708333333333337</v>
      </c>
      <c r="N49" s="30">
        <v>57</v>
      </c>
      <c r="O49" s="31">
        <f>Table15[[#This Row],[EDPS]]/69</f>
        <v>0.82608695652173914</v>
      </c>
      <c r="P49" s="30">
        <v>13</v>
      </c>
      <c r="Q49" s="31">
        <f>Table15[[#This Row],[EE]]/16</f>
        <v>0.8125</v>
      </c>
      <c r="R49" s="30">
        <v>24</v>
      </c>
      <c r="S49" s="31">
        <f>Table15[[#This Row],[EL]]/28</f>
        <v>0.8571428571428571</v>
      </c>
      <c r="T49" s="30"/>
      <c r="U49" s="31">
        <v>0.75800000000000001</v>
      </c>
      <c r="V49" s="30">
        <v>44</v>
      </c>
      <c r="W49" s="31">
        <f>Table15[[#This Row],[FI]]/50</f>
        <v>0.88</v>
      </c>
      <c r="X49" s="34" t="str">
        <f>""</f>
        <v/>
      </c>
      <c r="Y49" s="34" t="str">
        <f>""</f>
        <v/>
      </c>
      <c r="Z49" s="30">
        <v>1288</v>
      </c>
      <c r="AA49" s="31">
        <f>Table15[[#This Row],[HR]]/3031</f>
        <v>0.42494226327944573</v>
      </c>
      <c r="AB49" s="30">
        <v>76</v>
      </c>
      <c r="AC49" s="31">
        <f>Table15[[#This Row],[HU]]/134</f>
        <v>0.56716417910447758</v>
      </c>
      <c r="AD49" s="30">
        <v>52</v>
      </c>
      <c r="AE49" s="31">
        <f>Table15[[#This Row],[IE]]/66</f>
        <v>0.78787878787878785</v>
      </c>
      <c r="AF49" s="30">
        <v>48</v>
      </c>
      <c r="AG49" s="31">
        <f>Table15[[#This Row],[IT]]/55</f>
        <v>0.87272727272727268</v>
      </c>
      <c r="AH49" s="30">
        <v>48</v>
      </c>
      <c r="AI49" s="31">
        <f>Table15[[#This Row],[LI]]/71</f>
        <v>0.676056338028169</v>
      </c>
      <c r="AJ49" s="30">
        <v>9</v>
      </c>
      <c r="AK49" s="31">
        <f>Table15[[#This Row],[LT]]/9</f>
        <v>1</v>
      </c>
      <c r="AL49" s="30">
        <v>115</v>
      </c>
      <c r="AM49" s="31">
        <f>Table15[[#This Row],[LV]]/179</f>
        <v>0.64245810055865926</v>
      </c>
      <c r="AN49" s="30">
        <v>75</v>
      </c>
      <c r="AO49" s="31">
        <f>Table15[[#This Row],[MT]]/109</f>
        <v>0.68807339449541283</v>
      </c>
      <c r="AP49" s="30">
        <v>614</v>
      </c>
      <c r="AQ49" s="31">
        <f>Table15[[#This Row],[NL]]/946</f>
        <v>0.64904862579281186</v>
      </c>
      <c r="AR49" s="34" t="str">
        <f>""</f>
        <v/>
      </c>
      <c r="AS49" s="35" t="str">
        <f>""</f>
        <v/>
      </c>
      <c r="AT49" s="30">
        <v>363</v>
      </c>
      <c r="AU49" s="31">
        <f>Table15[[#This Row],[PT]]/625</f>
        <v>0.58079999999999998</v>
      </c>
      <c r="AV49" s="30">
        <v>47</v>
      </c>
      <c r="AW49" s="31">
        <f>Table15[[#This Row],[SE]]/48</f>
        <v>0.97916666666666663</v>
      </c>
      <c r="AX49" s="30">
        <v>585</v>
      </c>
      <c r="AY49" s="31">
        <f>Table15[[#This Row],[SI]]/895</f>
        <v>0.65363128491620115</v>
      </c>
    </row>
    <row r="50" spans="1:51" ht="23.25">
      <c r="A50" s="6" t="s">
        <v>136</v>
      </c>
      <c r="B50" s="14">
        <v>11</v>
      </c>
      <c r="C50" s="31">
        <f>Table15[[#This Row],[AT]]/B5</f>
        <v>1</v>
      </c>
      <c r="D50" s="30">
        <v>246</v>
      </c>
      <c r="E50" s="31">
        <f>Table15[[#This Row],[BE]]/401</f>
        <v>0.61346633416458851</v>
      </c>
      <c r="F50" s="30">
        <v>165</v>
      </c>
      <c r="G50" s="31">
        <f>Table15[[#This Row],[CY]]/316</f>
        <v>0.52215189873417722</v>
      </c>
      <c r="H50" s="30">
        <v>10</v>
      </c>
      <c r="I50" s="31">
        <f>Table15[[#This Row],[CZ]]/14</f>
        <v>0.7142857142857143</v>
      </c>
      <c r="J50" s="30">
        <v>23</v>
      </c>
      <c r="K50" s="31">
        <f>Table15[[#This Row],[DE-BavPrivSec]]/35</f>
        <v>0.65714285714285714</v>
      </c>
      <c r="L50" s="30">
        <v>66</v>
      </c>
      <c r="M50" s="31">
        <f>Table15[[#This Row],[DK]]/96</f>
        <v>0.6875</v>
      </c>
      <c r="N50" s="30">
        <v>53</v>
      </c>
      <c r="O50" s="31">
        <f>Table15[[#This Row],[EDPS]]/69</f>
        <v>0.76811594202898548</v>
      </c>
      <c r="P50" s="30">
        <v>11</v>
      </c>
      <c r="Q50" s="31">
        <f>Table15[[#This Row],[EE]]/16</f>
        <v>0.6875</v>
      </c>
      <c r="R50" s="30">
        <v>18</v>
      </c>
      <c r="S50" s="31">
        <f>Table15[[#This Row],[EL]]/28</f>
        <v>0.6428571428571429</v>
      </c>
      <c r="T50" s="30"/>
      <c r="U50" s="31">
        <v>0.496</v>
      </c>
      <c r="V50" s="30">
        <v>36</v>
      </c>
      <c r="W50" s="31">
        <f>Table15[[#This Row],[FI]]/50</f>
        <v>0.72</v>
      </c>
      <c r="X50" s="34" t="str">
        <f>""</f>
        <v/>
      </c>
      <c r="Y50" s="34" t="str">
        <f>""</f>
        <v/>
      </c>
      <c r="Z50" s="30">
        <v>760</v>
      </c>
      <c r="AA50" s="31">
        <f>Table15[[#This Row],[HR]]/3031</f>
        <v>0.2507423292642692</v>
      </c>
      <c r="AB50" s="30">
        <v>89</v>
      </c>
      <c r="AC50" s="31">
        <f>Table15[[#This Row],[HU]]/134</f>
        <v>0.66417910447761197</v>
      </c>
      <c r="AD50" s="30">
        <v>40</v>
      </c>
      <c r="AE50" s="31">
        <f>Table15[[#This Row],[IE]]/66</f>
        <v>0.60606060606060608</v>
      </c>
      <c r="AF50" s="30">
        <v>40</v>
      </c>
      <c r="AG50" s="31">
        <f>Table15[[#This Row],[IT]]/55</f>
        <v>0.72727272727272729</v>
      </c>
      <c r="AH50" s="30">
        <v>35</v>
      </c>
      <c r="AI50" s="31">
        <f>Table15[[#This Row],[LI]]/71</f>
        <v>0.49295774647887325</v>
      </c>
      <c r="AJ50" s="30">
        <v>8</v>
      </c>
      <c r="AK50" s="31">
        <f>Table15[[#This Row],[LT]]/9</f>
        <v>0.88888888888888884</v>
      </c>
      <c r="AL50" s="30">
        <v>117</v>
      </c>
      <c r="AM50" s="31">
        <f>Table15[[#This Row],[LV]]/179</f>
        <v>0.65363128491620115</v>
      </c>
      <c r="AN50" s="30">
        <v>68</v>
      </c>
      <c r="AO50" s="31">
        <f>Table15[[#This Row],[MT]]/109</f>
        <v>0.62385321100917435</v>
      </c>
      <c r="AP50" s="30">
        <v>150</v>
      </c>
      <c r="AQ50" s="31">
        <f>Table15[[#This Row],[NL]]/946</f>
        <v>0.15856236786469344</v>
      </c>
      <c r="AR50" s="34" t="str">
        <f>""</f>
        <v/>
      </c>
      <c r="AS50" s="35" t="str">
        <f>""</f>
        <v/>
      </c>
      <c r="AT50" s="30">
        <v>326</v>
      </c>
      <c r="AU50" s="31">
        <f>Table15[[#This Row],[PT]]/625</f>
        <v>0.52159999999999995</v>
      </c>
      <c r="AV50" s="30">
        <v>45</v>
      </c>
      <c r="AW50" s="31">
        <f>Table15[[#This Row],[SE]]/48</f>
        <v>0.9375</v>
      </c>
      <c r="AX50" s="30">
        <v>592</v>
      </c>
      <c r="AY50" s="31">
        <f>Table15[[#This Row],[SI]]/895</f>
        <v>0.66145251396648042</v>
      </c>
    </row>
    <row r="51" spans="1:51" ht="31.15" customHeight="1">
      <c r="A51" s="6" t="s">
        <v>137</v>
      </c>
      <c r="B51" s="17"/>
      <c r="C51" s="31">
        <f>Table15[[#This Row],[AT]]/B5</f>
        <v>0</v>
      </c>
      <c r="D51" s="30">
        <v>8</v>
      </c>
      <c r="E51" s="31">
        <f>Table15[[#This Row],[BE]]/401</f>
        <v>1.9950124688279301E-2</v>
      </c>
      <c r="F51" s="30">
        <v>6</v>
      </c>
      <c r="G51" s="31">
        <f>Table15[[#This Row],[CY]]/316</f>
        <v>1.8987341772151899E-2</v>
      </c>
      <c r="H51" s="30"/>
      <c r="I51" s="31">
        <f>Table15[[#This Row],[CZ]]/14</f>
        <v>0</v>
      </c>
      <c r="J51" s="34" t="str">
        <f>""</f>
        <v/>
      </c>
      <c r="K51" s="34" t="str">
        <f>""</f>
        <v/>
      </c>
      <c r="L51" s="30">
        <v>1</v>
      </c>
      <c r="M51" s="31">
        <f>Table15[[#This Row],[DK]]/96</f>
        <v>1.0416666666666666E-2</v>
      </c>
      <c r="N51" s="30">
        <v>0</v>
      </c>
      <c r="O51" s="31">
        <f>Table15[[#This Row],[EDPS]]/69</f>
        <v>0</v>
      </c>
      <c r="P51" s="30">
        <v>0</v>
      </c>
      <c r="Q51" s="31">
        <f>Table15[[#This Row],[EE]]/16</f>
        <v>0</v>
      </c>
      <c r="R51" s="30">
        <v>1</v>
      </c>
      <c r="S51" s="31">
        <f>Table15[[#This Row],[EL]]/28</f>
        <v>3.5714285714285712E-2</v>
      </c>
      <c r="T51" s="30"/>
      <c r="U51" s="31"/>
      <c r="V51" s="30">
        <v>0</v>
      </c>
      <c r="W51" s="31">
        <f>Table15[[#This Row],[FI]]/50</f>
        <v>0</v>
      </c>
      <c r="X51" s="34" t="str">
        <f>""</f>
        <v/>
      </c>
      <c r="Y51" s="34" t="str">
        <f>""</f>
        <v/>
      </c>
      <c r="Z51" s="30">
        <v>372</v>
      </c>
      <c r="AA51" s="31">
        <f>Table15[[#This Row],[HR]]/3031</f>
        <v>0.12273177169251072</v>
      </c>
      <c r="AB51" s="30">
        <v>10</v>
      </c>
      <c r="AC51" s="31">
        <f>Table15[[#This Row],[HU]]/134</f>
        <v>7.4626865671641784E-2</v>
      </c>
      <c r="AD51" s="30">
        <v>3</v>
      </c>
      <c r="AE51" s="31">
        <f>Table15[[#This Row],[IE]]/66</f>
        <v>4.5454545454545456E-2</v>
      </c>
      <c r="AF51" s="30">
        <v>1</v>
      </c>
      <c r="AG51" s="31">
        <f>Table15[[#This Row],[IT]]/55</f>
        <v>1.8181818181818181E-2</v>
      </c>
      <c r="AH51" s="30">
        <v>3</v>
      </c>
      <c r="AI51" s="31">
        <f>Table15[[#This Row],[LI]]/71</f>
        <v>4.2253521126760563E-2</v>
      </c>
      <c r="AJ51" s="30">
        <v>0</v>
      </c>
      <c r="AK51" s="31">
        <f>Table15[[#This Row],[LT]]/9</f>
        <v>0</v>
      </c>
      <c r="AL51" s="30">
        <v>3</v>
      </c>
      <c r="AM51" s="31">
        <f>Table15[[#This Row],[LV]]/179</f>
        <v>1.6759776536312849E-2</v>
      </c>
      <c r="AN51" s="30">
        <v>6</v>
      </c>
      <c r="AO51" s="31">
        <f>Table15[[#This Row],[MT]]/109</f>
        <v>5.5045871559633031E-2</v>
      </c>
      <c r="AP51" s="30">
        <v>20</v>
      </c>
      <c r="AQ51" s="31">
        <f>Table15[[#This Row],[NL]]/946</f>
        <v>2.1141649048625793E-2</v>
      </c>
      <c r="AR51" s="34" t="str">
        <f>""</f>
        <v/>
      </c>
      <c r="AS51" s="35" t="str">
        <f>""</f>
        <v/>
      </c>
      <c r="AT51" s="30">
        <v>34</v>
      </c>
      <c r="AU51" s="31">
        <f>Table15[[#This Row],[PT]]/625</f>
        <v>5.4399999999999997E-2</v>
      </c>
      <c r="AV51" s="34" t="str">
        <f>""</f>
        <v/>
      </c>
      <c r="AW51" s="34" t="str">
        <f>""</f>
        <v/>
      </c>
      <c r="AX51" s="30">
        <v>17</v>
      </c>
      <c r="AY51" s="31">
        <f>Table15[[#This Row],[SI]]/895</f>
        <v>1.899441340782123E-2</v>
      </c>
    </row>
    <row r="52" spans="1:51" ht="85.5">
      <c r="A52" s="5" t="s">
        <v>138</v>
      </c>
      <c r="B52" s="34" t="str">
        <f>""</f>
        <v/>
      </c>
      <c r="C52" s="34" t="str">
        <f>""</f>
        <v/>
      </c>
      <c r="D52" s="34" t="str">
        <f>""</f>
        <v/>
      </c>
      <c r="E52" s="34" t="str">
        <f>""</f>
        <v/>
      </c>
      <c r="F52" s="34" t="str">
        <f>""</f>
        <v/>
      </c>
      <c r="G52" s="34" t="str">
        <f>""</f>
        <v/>
      </c>
      <c r="H52" s="34" t="str">
        <f>""</f>
        <v/>
      </c>
      <c r="I52" s="34" t="str">
        <f>""</f>
        <v/>
      </c>
      <c r="J52" s="34" t="str">
        <f>""</f>
        <v/>
      </c>
      <c r="K52" s="34" t="str">
        <f>""</f>
        <v/>
      </c>
      <c r="L52" s="34" t="str">
        <f>""</f>
        <v/>
      </c>
      <c r="M52" s="34" t="str">
        <f>""</f>
        <v/>
      </c>
      <c r="N52" s="34" t="str">
        <f>""</f>
        <v/>
      </c>
      <c r="O52" s="35" t="str">
        <f>""</f>
        <v/>
      </c>
      <c r="P52" s="34" t="str">
        <f>""</f>
        <v/>
      </c>
      <c r="Q52" s="35" t="str">
        <f>""</f>
        <v/>
      </c>
      <c r="R52" s="34" t="str">
        <f>""</f>
        <v/>
      </c>
      <c r="S52" s="35" t="str">
        <f>""</f>
        <v/>
      </c>
      <c r="T52" s="34" t="str">
        <f>""</f>
        <v/>
      </c>
      <c r="U52" s="35" t="str">
        <f>""</f>
        <v/>
      </c>
      <c r="V52" s="34" t="str">
        <f>""</f>
        <v/>
      </c>
      <c r="W52" s="35" t="str">
        <f>""</f>
        <v/>
      </c>
      <c r="X52" s="34" t="str">
        <f>""</f>
        <v/>
      </c>
      <c r="Y52" s="35" t="str">
        <f>""</f>
        <v/>
      </c>
      <c r="Z52" s="34" t="str">
        <f>""</f>
        <v/>
      </c>
      <c r="AA52" s="35" t="str">
        <f>""</f>
        <v/>
      </c>
      <c r="AB52" s="34" t="str">
        <f>""</f>
        <v/>
      </c>
      <c r="AC52" s="35" t="str">
        <f>""</f>
        <v/>
      </c>
      <c r="AD52" s="34" t="str">
        <f>""</f>
        <v/>
      </c>
      <c r="AE52" s="35" t="str">
        <f>""</f>
        <v/>
      </c>
      <c r="AF52" s="34" t="str">
        <f>""</f>
        <v/>
      </c>
      <c r="AG52" s="35" t="str">
        <f>""</f>
        <v/>
      </c>
      <c r="AH52" s="34" t="str">
        <f>""</f>
        <v/>
      </c>
      <c r="AI52" s="35" t="str">
        <f>""</f>
        <v/>
      </c>
      <c r="AJ52" s="34" t="str">
        <f>""</f>
        <v/>
      </c>
      <c r="AK52" s="35" t="str">
        <f>""</f>
        <v/>
      </c>
      <c r="AL52" s="34" t="str">
        <f>""</f>
        <v/>
      </c>
      <c r="AM52" s="35" t="str">
        <f>""</f>
        <v/>
      </c>
      <c r="AN52" s="34" t="str">
        <f>""</f>
        <v/>
      </c>
      <c r="AO52" s="35" t="str">
        <f>""</f>
        <v/>
      </c>
      <c r="AP52" s="34" t="str">
        <f>""</f>
        <v/>
      </c>
      <c r="AQ52" s="35" t="str">
        <f>""</f>
        <v/>
      </c>
      <c r="AR52" s="34" t="str">
        <f>""</f>
        <v/>
      </c>
      <c r="AS52" s="35" t="str">
        <f>""</f>
        <v/>
      </c>
      <c r="AT52" s="34" t="str">
        <f>""</f>
        <v/>
      </c>
      <c r="AU52" s="35" t="str">
        <f>""</f>
        <v/>
      </c>
      <c r="AV52" s="34" t="str">
        <f>""</f>
        <v/>
      </c>
      <c r="AW52" s="35" t="str">
        <f>""</f>
        <v/>
      </c>
      <c r="AX52" s="34" t="str">
        <f>""</f>
        <v/>
      </c>
      <c r="AY52" s="35" t="str">
        <f>""</f>
        <v/>
      </c>
    </row>
    <row r="53" spans="1:51" ht="23.25">
      <c r="A53" s="6" t="s">
        <v>139</v>
      </c>
      <c r="B53" s="14">
        <v>11</v>
      </c>
      <c r="C53" s="31">
        <f>Table15[[#This Row],[AT]]/B5</f>
        <v>1</v>
      </c>
      <c r="D53" s="30">
        <v>294</v>
      </c>
      <c r="E53" s="31">
        <f>Table15[[#This Row],[BE]]/401</f>
        <v>0.73316708229426431</v>
      </c>
      <c r="F53" s="30">
        <v>242</v>
      </c>
      <c r="G53" s="31">
        <f>Table15[[#This Row],[CY]]/316</f>
        <v>0.76582278481012656</v>
      </c>
      <c r="H53" s="30">
        <v>13</v>
      </c>
      <c r="I53" s="31">
        <f>Table15[[#This Row],[CZ]]/14</f>
        <v>0.9285714285714286</v>
      </c>
      <c r="J53" s="30">
        <v>32</v>
      </c>
      <c r="K53" s="31">
        <f>Table15[[#This Row],[DE-BavPrivSec]]/35</f>
        <v>0.91428571428571426</v>
      </c>
      <c r="L53" s="30">
        <v>70</v>
      </c>
      <c r="M53" s="31">
        <f>Table15[[#This Row],[DK]]/96</f>
        <v>0.72916666666666663</v>
      </c>
      <c r="N53" s="30">
        <v>55</v>
      </c>
      <c r="O53" s="31">
        <f>Table15[[#This Row],[EDPS]]/69</f>
        <v>0.79710144927536231</v>
      </c>
      <c r="P53" s="30">
        <v>8</v>
      </c>
      <c r="Q53" s="31">
        <f>Table15[[#This Row],[EE]]/16</f>
        <v>0.5</v>
      </c>
      <c r="R53" s="30">
        <v>10</v>
      </c>
      <c r="S53" s="31">
        <f>Table15[[#This Row],[EL]]/28</f>
        <v>0.35714285714285715</v>
      </c>
      <c r="T53" s="30"/>
      <c r="U53" s="31">
        <v>0.89</v>
      </c>
      <c r="V53" s="30">
        <v>39</v>
      </c>
      <c r="W53" s="31">
        <f>Table15[[#This Row],[FI]]/50</f>
        <v>0.78</v>
      </c>
      <c r="X53" s="30">
        <v>8</v>
      </c>
      <c r="Y53" s="31">
        <f>Table15[[#This Row],[FR]]/14</f>
        <v>0.5714285714285714</v>
      </c>
      <c r="Z53" s="30">
        <v>1411</v>
      </c>
      <c r="AA53" s="31">
        <f>Table15[[#This Row],[HR]]/3031</f>
        <v>0.46552292972616299</v>
      </c>
      <c r="AB53" s="30">
        <v>65</v>
      </c>
      <c r="AC53" s="31">
        <f>Table15[[#This Row],[HU]]/134</f>
        <v>0.48507462686567165</v>
      </c>
      <c r="AD53" s="30">
        <v>46</v>
      </c>
      <c r="AE53" s="31">
        <f>Table15[[#This Row],[IE]]/66</f>
        <v>0.69696969696969702</v>
      </c>
      <c r="AF53" s="30">
        <v>45</v>
      </c>
      <c r="AG53" s="31">
        <f>Table15[[#This Row],[IT]]/55</f>
        <v>0.81818181818181823</v>
      </c>
      <c r="AH53" s="30">
        <v>49</v>
      </c>
      <c r="AI53" s="31">
        <f>Table15[[#This Row],[LI]]/71</f>
        <v>0.6901408450704225</v>
      </c>
      <c r="AJ53" s="30">
        <v>7</v>
      </c>
      <c r="AK53" s="31">
        <f>Table15[[#This Row],[LT]]/9</f>
        <v>0.77777777777777779</v>
      </c>
      <c r="AL53" s="30">
        <v>157</v>
      </c>
      <c r="AM53" s="31">
        <f>Table15[[#This Row],[LV]]/179</f>
        <v>0.87709497206703912</v>
      </c>
      <c r="AN53" s="30">
        <v>75</v>
      </c>
      <c r="AO53" s="31">
        <f>Table15[[#This Row],[MT]]/109</f>
        <v>0.68807339449541283</v>
      </c>
      <c r="AP53" s="30">
        <v>694</v>
      </c>
      <c r="AQ53" s="31">
        <f>Table15[[#This Row],[NL]]/946</f>
        <v>0.73361522198731499</v>
      </c>
      <c r="AR53" s="34" t="str">
        <f>""</f>
        <v/>
      </c>
      <c r="AS53" s="35" t="str">
        <f>""</f>
        <v/>
      </c>
      <c r="AT53" s="30">
        <v>346</v>
      </c>
      <c r="AU53" s="31">
        <f>Table15[[#This Row],[PT]]/625</f>
        <v>0.55359999999999998</v>
      </c>
      <c r="AV53" s="30">
        <v>45</v>
      </c>
      <c r="AW53" s="31">
        <f>Table15[[#This Row],[SE]]/48</f>
        <v>0.9375</v>
      </c>
      <c r="AX53" s="30">
        <v>742</v>
      </c>
      <c r="AY53" s="31">
        <f>Table15[[#This Row],[SI]]/895</f>
        <v>0.82905027932960895</v>
      </c>
    </row>
    <row r="54" spans="1:51" ht="23.25">
      <c r="A54" s="6" t="s">
        <v>140</v>
      </c>
      <c r="B54" s="14">
        <v>11</v>
      </c>
      <c r="C54" s="31">
        <f>Table15[[#This Row],[AT]]/B5</f>
        <v>1</v>
      </c>
      <c r="D54" s="30">
        <v>243</v>
      </c>
      <c r="E54" s="31">
        <f>Table15[[#This Row],[BE]]/401</f>
        <v>0.6059850374064838</v>
      </c>
      <c r="F54" s="30">
        <v>212</v>
      </c>
      <c r="G54" s="31">
        <f>Table15[[#This Row],[CY]]/316</f>
        <v>0.67088607594936711</v>
      </c>
      <c r="H54" s="30">
        <v>9</v>
      </c>
      <c r="I54" s="31">
        <f>Table15[[#This Row],[CZ]]/14</f>
        <v>0.6428571428571429</v>
      </c>
      <c r="J54" s="30">
        <v>33</v>
      </c>
      <c r="K54" s="31">
        <f>Table15[[#This Row],[DE-BavPrivSec]]/35</f>
        <v>0.94285714285714284</v>
      </c>
      <c r="L54" s="30">
        <v>76</v>
      </c>
      <c r="M54" s="31">
        <f>Table15[[#This Row],[DK]]/96</f>
        <v>0.79166666666666663</v>
      </c>
      <c r="N54" s="30">
        <v>52</v>
      </c>
      <c r="O54" s="31">
        <f>Table15[[#This Row],[EDPS]]/69</f>
        <v>0.75362318840579712</v>
      </c>
      <c r="P54" s="30">
        <v>8</v>
      </c>
      <c r="Q54" s="31">
        <f>Table15[[#This Row],[EE]]/16</f>
        <v>0.5</v>
      </c>
      <c r="R54" s="30">
        <v>1</v>
      </c>
      <c r="S54" s="31">
        <f>Table15[[#This Row],[EL]]/28</f>
        <v>3.5714285714285712E-2</v>
      </c>
      <c r="T54" s="30"/>
      <c r="U54" s="31">
        <v>0.89</v>
      </c>
      <c r="V54" s="30">
        <v>39</v>
      </c>
      <c r="W54" s="31">
        <f>Table15[[#This Row],[FI]]/50</f>
        <v>0.78</v>
      </c>
      <c r="X54" s="30">
        <v>8</v>
      </c>
      <c r="Y54" s="31">
        <f>Table15[[#This Row],[FR]]/14</f>
        <v>0.5714285714285714</v>
      </c>
      <c r="Z54" s="30">
        <v>903</v>
      </c>
      <c r="AA54" s="31">
        <f>Table15[[#This Row],[HR]]/3031</f>
        <v>0.29792147806004621</v>
      </c>
      <c r="AB54" s="30">
        <v>53</v>
      </c>
      <c r="AC54" s="31">
        <f>Table15[[#This Row],[HU]]/134</f>
        <v>0.39552238805970147</v>
      </c>
      <c r="AD54" s="30">
        <v>43</v>
      </c>
      <c r="AE54" s="31">
        <f>Table15[[#This Row],[IE]]/66</f>
        <v>0.65151515151515149</v>
      </c>
      <c r="AF54" s="30">
        <v>44</v>
      </c>
      <c r="AG54" s="31">
        <f>Table15[[#This Row],[IT]]/55</f>
        <v>0.8</v>
      </c>
      <c r="AH54" s="30">
        <v>39</v>
      </c>
      <c r="AI54" s="31">
        <f>Table15[[#This Row],[LI]]/71</f>
        <v>0.54929577464788737</v>
      </c>
      <c r="AJ54" s="30">
        <v>7</v>
      </c>
      <c r="AK54" s="31">
        <f>Table15[[#This Row],[LT]]/9</f>
        <v>0.77777777777777779</v>
      </c>
      <c r="AL54" s="30">
        <v>129</v>
      </c>
      <c r="AM54" s="31">
        <f>Table15[[#This Row],[LV]]/179</f>
        <v>0.72067039106145248</v>
      </c>
      <c r="AN54" s="30">
        <v>59</v>
      </c>
      <c r="AO54" s="31">
        <f>Table15[[#This Row],[MT]]/109</f>
        <v>0.54128440366972475</v>
      </c>
      <c r="AP54" s="30">
        <v>585</v>
      </c>
      <c r="AQ54" s="31">
        <f>Table15[[#This Row],[NL]]/946</f>
        <v>0.61839323467230445</v>
      </c>
      <c r="AR54" s="34" t="str">
        <f>""</f>
        <v/>
      </c>
      <c r="AS54" s="35" t="str">
        <f>""</f>
        <v/>
      </c>
      <c r="AT54" s="30">
        <v>316</v>
      </c>
      <c r="AU54" s="31">
        <f>Table15[[#This Row],[PT]]/625</f>
        <v>0.50560000000000005</v>
      </c>
      <c r="AV54" s="30">
        <v>41</v>
      </c>
      <c r="AW54" s="31">
        <f>Table15[[#This Row],[SE]]/48</f>
        <v>0.85416666666666663</v>
      </c>
      <c r="AX54" s="30">
        <v>675</v>
      </c>
      <c r="AY54" s="31">
        <f>Table15[[#This Row],[SI]]/895</f>
        <v>0.75418994413407825</v>
      </c>
    </row>
    <row r="55" spans="1:51" ht="58.15">
      <c r="A55" s="6" t="s">
        <v>141</v>
      </c>
      <c r="B55" s="14">
        <v>11</v>
      </c>
      <c r="C55" s="31">
        <f>Table15[[#This Row],[AT]]/B5</f>
        <v>1</v>
      </c>
      <c r="D55" s="30">
        <v>198</v>
      </c>
      <c r="E55" s="31">
        <f>Table15[[#This Row],[BE]]/401</f>
        <v>0.49376558603491272</v>
      </c>
      <c r="F55" s="30">
        <v>198</v>
      </c>
      <c r="G55" s="31">
        <f>Table15[[#This Row],[CY]]/316</f>
        <v>0.62658227848101267</v>
      </c>
      <c r="H55" s="30">
        <v>7</v>
      </c>
      <c r="I55" s="31">
        <f>Table15[[#This Row],[CZ]]/14</f>
        <v>0.5</v>
      </c>
      <c r="J55" s="30">
        <v>19</v>
      </c>
      <c r="K55" s="31">
        <f>Table15[[#This Row],[DE-BavPrivSec]]/35</f>
        <v>0.54285714285714282</v>
      </c>
      <c r="L55" s="30">
        <v>60</v>
      </c>
      <c r="M55" s="31">
        <f>Table15[[#This Row],[DK]]/96</f>
        <v>0.625</v>
      </c>
      <c r="N55" s="30">
        <v>34</v>
      </c>
      <c r="O55" s="31">
        <f>Table15[[#This Row],[EDPS]]/69</f>
        <v>0.49275362318840582</v>
      </c>
      <c r="P55" s="30">
        <v>9</v>
      </c>
      <c r="Q55" s="31">
        <f>Table15[[#This Row],[EE]]/16</f>
        <v>0.5625</v>
      </c>
      <c r="R55" s="30">
        <v>0</v>
      </c>
      <c r="S55" s="31">
        <f>Table15[[#This Row],[EL]]/28</f>
        <v>0</v>
      </c>
      <c r="T55" s="30"/>
      <c r="U55" s="31">
        <v>0.89</v>
      </c>
      <c r="V55" s="30">
        <v>25</v>
      </c>
      <c r="W55" s="31">
        <f>Table15[[#This Row],[FI]]/50</f>
        <v>0.5</v>
      </c>
      <c r="X55" s="30">
        <v>0</v>
      </c>
      <c r="Y55" s="31">
        <f>Table15[[#This Row],[FR]]/14</f>
        <v>0</v>
      </c>
      <c r="Z55" s="30">
        <v>714</v>
      </c>
      <c r="AA55" s="31">
        <f>Table15[[#This Row],[HR]]/3031</f>
        <v>0.23556581986143188</v>
      </c>
      <c r="AB55" s="30">
        <v>52</v>
      </c>
      <c r="AC55" s="31">
        <f>Table15[[#This Row],[HU]]/134</f>
        <v>0.38805970149253732</v>
      </c>
      <c r="AD55" s="30">
        <v>24</v>
      </c>
      <c r="AE55" s="31">
        <f>Table15[[#This Row],[IE]]/66</f>
        <v>0.36363636363636365</v>
      </c>
      <c r="AF55" s="30">
        <v>41</v>
      </c>
      <c r="AG55" s="31">
        <f>Table15[[#This Row],[IT]]/55</f>
        <v>0.74545454545454548</v>
      </c>
      <c r="AH55" s="30">
        <v>28</v>
      </c>
      <c r="AI55" s="31">
        <f>Table15[[#This Row],[LI]]/71</f>
        <v>0.39436619718309857</v>
      </c>
      <c r="AJ55" s="30">
        <v>5</v>
      </c>
      <c r="AK55" s="31">
        <f>Table15[[#This Row],[LT]]/9</f>
        <v>0.55555555555555558</v>
      </c>
      <c r="AL55" s="30">
        <v>100</v>
      </c>
      <c r="AM55" s="31">
        <f>Table15[[#This Row],[LV]]/179</f>
        <v>0.55865921787709494</v>
      </c>
      <c r="AN55" s="30">
        <v>57</v>
      </c>
      <c r="AO55" s="31">
        <f>Table15[[#This Row],[MT]]/109</f>
        <v>0.52293577981651373</v>
      </c>
      <c r="AP55" s="30">
        <v>466</v>
      </c>
      <c r="AQ55" s="31">
        <f>Table15[[#This Row],[NL]]/946</f>
        <v>0.492600422832981</v>
      </c>
      <c r="AR55" s="34" t="str">
        <f>""</f>
        <v/>
      </c>
      <c r="AS55" s="35" t="str">
        <f>""</f>
        <v/>
      </c>
      <c r="AT55" s="30">
        <v>272</v>
      </c>
      <c r="AU55" s="31">
        <f>Table15[[#This Row],[PT]]/625</f>
        <v>0.43519999999999998</v>
      </c>
      <c r="AV55" s="30">
        <v>27</v>
      </c>
      <c r="AW55" s="31">
        <f>Table15[[#This Row],[SE]]/48</f>
        <v>0.5625</v>
      </c>
      <c r="AX55" s="30">
        <v>630</v>
      </c>
      <c r="AY55" s="31">
        <f>Table15[[#This Row],[SI]]/895</f>
        <v>0.7039106145251397</v>
      </c>
    </row>
    <row r="56" spans="1:51" ht="23.25">
      <c r="A56" s="6" t="s">
        <v>142</v>
      </c>
      <c r="B56" s="14">
        <v>11</v>
      </c>
      <c r="C56" s="31">
        <f>Table15[[#This Row],[AT]]/B5</f>
        <v>1</v>
      </c>
      <c r="D56" s="30">
        <v>314</v>
      </c>
      <c r="E56" s="31">
        <f>Table15[[#This Row],[BE]]/401</f>
        <v>0.78304239401496256</v>
      </c>
      <c r="F56" s="30">
        <v>269</v>
      </c>
      <c r="G56" s="31">
        <f>Table15[[#This Row],[CY]]/316</f>
        <v>0.85126582278481011</v>
      </c>
      <c r="H56" s="30">
        <v>12</v>
      </c>
      <c r="I56" s="31">
        <f>Table15[[#This Row],[CZ]]/14</f>
        <v>0.8571428571428571</v>
      </c>
      <c r="J56" s="30">
        <v>34</v>
      </c>
      <c r="K56" s="31">
        <f>Table15[[#This Row],[DE-BavPrivSec]]/35</f>
        <v>0.97142857142857142</v>
      </c>
      <c r="L56" s="30">
        <v>88</v>
      </c>
      <c r="M56" s="31">
        <f>Table15[[#This Row],[DK]]/96</f>
        <v>0.91666666666666663</v>
      </c>
      <c r="N56" s="30">
        <v>64</v>
      </c>
      <c r="O56" s="31">
        <f>Table15[[#This Row],[EDPS]]/69</f>
        <v>0.92753623188405798</v>
      </c>
      <c r="P56" s="30">
        <v>14</v>
      </c>
      <c r="Q56" s="31">
        <f>Table15[[#This Row],[EE]]/16</f>
        <v>0.875</v>
      </c>
      <c r="R56" s="30">
        <v>13</v>
      </c>
      <c r="S56" s="31">
        <f>Table15[[#This Row],[EL]]/28</f>
        <v>0.4642857142857143</v>
      </c>
      <c r="T56" s="30"/>
      <c r="U56" s="31">
        <v>0.89</v>
      </c>
      <c r="V56" s="30">
        <v>41</v>
      </c>
      <c r="W56" s="31">
        <f>Table15[[#This Row],[FI]]/50</f>
        <v>0.82</v>
      </c>
      <c r="X56" s="30">
        <v>7</v>
      </c>
      <c r="Y56" s="31">
        <f>Table15[[#This Row],[FR]]/14</f>
        <v>0.5</v>
      </c>
      <c r="Z56" s="30">
        <v>1670</v>
      </c>
      <c r="AA56" s="31">
        <f>Table15[[#This Row],[HR]]/3031</f>
        <v>0.55097327614648628</v>
      </c>
      <c r="AB56" s="30">
        <v>100</v>
      </c>
      <c r="AC56" s="31">
        <f>Table15[[#This Row],[HU]]/134</f>
        <v>0.74626865671641796</v>
      </c>
      <c r="AD56" s="30">
        <v>56</v>
      </c>
      <c r="AE56" s="31">
        <f>Table15[[#This Row],[IE]]/66</f>
        <v>0.84848484848484851</v>
      </c>
      <c r="AF56" s="30">
        <v>50</v>
      </c>
      <c r="AG56" s="31">
        <f>Table15[[#This Row],[IT]]/55</f>
        <v>0.90909090909090906</v>
      </c>
      <c r="AH56" s="30">
        <v>49</v>
      </c>
      <c r="AI56" s="31">
        <f>Table15[[#This Row],[LI]]/71</f>
        <v>0.6901408450704225</v>
      </c>
      <c r="AJ56" s="30">
        <v>8</v>
      </c>
      <c r="AK56" s="31">
        <f>Table15[[#This Row],[LT]]/9</f>
        <v>0.88888888888888884</v>
      </c>
      <c r="AL56" s="30">
        <v>157</v>
      </c>
      <c r="AM56" s="31">
        <f>Table15[[#This Row],[LV]]/179</f>
        <v>0.87709497206703912</v>
      </c>
      <c r="AN56" s="30">
        <v>89</v>
      </c>
      <c r="AO56" s="31">
        <f>Table15[[#This Row],[MT]]/109</f>
        <v>0.8165137614678899</v>
      </c>
      <c r="AP56" s="30">
        <v>687</v>
      </c>
      <c r="AQ56" s="31">
        <f>Table15[[#This Row],[NL]]/946</f>
        <v>0.72621564482029599</v>
      </c>
      <c r="AR56" s="34" t="str">
        <f>""</f>
        <v/>
      </c>
      <c r="AS56" s="35" t="str">
        <f>""</f>
        <v/>
      </c>
      <c r="AT56" s="30">
        <v>519</v>
      </c>
      <c r="AU56" s="31">
        <f>Table15[[#This Row],[PT]]/625</f>
        <v>0.83040000000000003</v>
      </c>
      <c r="AV56" s="30">
        <v>41</v>
      </c>
      <c r="AW56" s="31">
        <f>Table15[[#This Row],[SE]]/48</f>
        <v>0.85416666666666663</v>
      </c>
      <c r="AX56" s="30">
        <v>726</v>
      </c>
      <c r="AY56" s="31">
        <f>Table15[[#This Row],[SI]]/895</f>
        <v>0.81117318435754193</v>
      </c>
    </row>
    <row r="57" spans="1:51">
      <c r="A57" s="6" t="s">
        <v>143</v>
      </c>
      <c r="B57" s="14">
        <v>11</v>
      </c>
      <c r="C57" s="31">
        <f>Table15[[#This Row],[AT]]/B5</f>
        <v>1</v>
      </c>
      <c r="D57" s="30">
        <v>142</v>
      </c>
      <c r="E57" s="31">
        <f>Table15[[#This Row],[BE]]/401</f>
        <v>0.35411471321695759</v>
      </c>
      <c r="F57" s="30">
        <v>160</v>
      </c>
      <c r="G57" s="31">
        <f>Table15[[#This Row],[CY]]/316</f>
        <v>0.50632911392405067</v>
      </c>
      <c r="H57" s="30">
        <v>6</v>
      </c>
      <c r="I57" s="31">
        <f>Table15[[#This Row],[CZ]]/14</f>
        <v>0.42857142857142855</v>
      </c>
      <c r="J57" s="30">
        <v>21</v>
      </c>
      <c r="K57" s="31">
        <f>Table15[[#This Row],[DE-BavPrivSec]]/35</f>
        <v>0.6</v>
      </c>
      <c r="L57" s="30">
        <v>54</v>
      </c>
      <c r="M57" s="31">
        <f>Table15[[#This Row],[DK]]/96</f>
        <v>0.5625</v>
      </c>
      <c r="N57" s="30">
        <v>29</v>
      </c>
      <c r="O57" s="31">
        <f>Table15[[#This Row],[EDPS]]/69</f>
        <v>0.42028985507246375</v>
      </c>
      <c r="P57" s="30">
        <v>6</v>
      </c>
      <c r="Q57" s="31">
        <f>Table15[[#This Row],[EE]]/16</f>
        <v>0.375</v>
      </c>
      <c r="R57" s="30">
        <v>2</v>
      </c>
      <c r="S57" s="31">
        <f>Table15[[#This Row],[EL]]/28</f>
        <v>7.1428571428571425E-2</v>
      </c>
      <c r="T57" s="30"/>
      <c r="U57" s="31"/>
      <c r="V57" s="30">
        <v>21</v>
      </c>
      <c r="W57" s="31">
        <f>Table15[[#This Row],[FI]]/50</f>
        <v>0.42</v>
      </c>
      <c r="X57" s="30">
        <v>6</v>
      </c>
      <c r="Y57" s="31">
        <f>Table15[[#This Row],[FR]]/14</f>
        <v>0.42857142857142855</v>
      </c>
      <c r="Z57" s="30">
        <v>865</v>
      </c>
      <c r="AA57" s="31">
        <f>Table15[[#This Row],[HR]]/3031</f>
        <v>0.28538436159683273</v>
      </c>
      <c r="AB57" s="30">
        <v>41</v>
      </c>
      <c r="AC57" s="31">
        <f>Table15[[#This Row],[HU]]/134</f>
        <v>0.30597014925373134</v>
      </c>
      <c r="AD57" s="30">
        <v>28</v>
      </c>
      <c r="AE57" s="31">
        <f>Table15[[#This Row],[IE]]/66</f>
        <v>0.42424242424242425</v>
      </c>
      <c r="AF57" s="30">
        <v>20</v>
      </c>
      <c r="AG57" s="31">
        <f>Table15[[#This Row],[IT]]/55</f>
        <v>0.36363636363636365</v>
      </c>
      <c r="AH57" s="30">
        <v>25</v>
      </c>
      <c r="AI57" s="31">
        <f>Table15[[#This Row],[LI]]/71</f>
        <v>0.352112676056338</v>
      </c>
      <c r="AJ57" s="30">
        <v>5</v>
      </c>
      <c r="AK57" s="31">
        <f>Table15[[#This Row],[LT]]/9</f>
        <v>0.55555555555555558</v>
      </c>
      <c r="AL57" s="30">
        <v>99</v>
      </c>
      <c r="AM57" s="31">
        <f>Table15[[#This Row],[LV]]/179</f>
        <v>0.55307262569832405</v>
      </c>
      <c r="AN57" s="30">
        <v>54</v>
      </c>
      <c r="AO57" s="31">
        <f>Table15[[#This Row],[MT]]/109</f>
        <v>0.49541284403669728</v>
      </c>
      <c r="AP57" s="30">
        <v>101</v>
      </c>
      <c r="AQ57" s="31">
        <f>Table15[[#This Row],[NL]]/946</f>
        <v>0.10676532769556026</v>
      </c>
      <c r="AR57" s="34" t="str">
        <f>""</f>
        <v/>
      </c>
      <c r="AS57" s="35" t="str">
        <f>""</f>
        <v/>
      </c>
      <c r="AT57" s="30">
        <v>299</v>
      </c>
      <c r="AU57" s="31">
        <f>Table15[[#This Row],[PT]]/625</f>
        <v>0.47839999999999999</v>
      </c>
      <c r="AV57" s="30">
        <v>40</v>
      </c>
      <c r="AW57" s="31">
        <f>Table15[[#This Row],[SE]]/48</f>
        <v>0.83333333333333337</v>
      </c>
      <c r="AX57" s="30">
        <v>88</v>
      </c>
      <c r="AY57" s="31">
        <f>Table15[[#This Row],[SI]]/895</f>
        <v>9.8324022346368709E-2</v>
      </c>
    </row>
    <row r="58" spans="1:51" ht="34.9">
      <c r="A58" s="6" t="s">
        <v>144</v>
      </c>
      <c r="B58" s="14">
        <v>11</v>
      </c>
      <c r="C58" s="31">
        <f>Table15[[#This Row],[AT]]/B5</f>
        <v>1</v>
      </c>
      <c r="D58" s="30">
        <v>40</v>
      </c>
      <c r="E58" s="31">
        <f>Table15[[#This Row],[BE]]/401</f>
        <v>9.9750623441396513E-2</v>
      </c>
      <c r="F58" s="30">
        <v>10</v>
      </c>
      <c r="G58" s="31">
        <f>Table15[[#This Row],[CY]]/316</f>
        <v>3.1645569620253167E-2</v>
      </c>
      <c r="H58" s="30"/>
      <c r="I58" s="31">
        <f>Table15[[#This Row],[CZ]]/14</f>
        <v>0</v>
      </c>
      <c r="J58" s="30">
        <v>0</v>
      </c>
      <c r="K58" s="31">
        <f>Table15[[#This Row],[DE-BavPrivSec]]/35</f>
        <v>0</v>
      </c>
      <c r="L58" s="30">
        <v>2</v>
      </c>
      <c r="M58" s="31">
        <f>Table15[[#This Row],[DK]]/96</f>
        <v>2.0833333333333332E-2</v>
      </c>
      <c r="N58" s="30">
        <v>5</v>
      </c>
      <c r="O58" s="31">
        <f>Table15[[#This Row],[EDPS]]/69</f>
        <v>7.2463768115942032E-2</v>
      </c>
      <c r="P58" s="30">
        <v>2</v>
      </c>
      <c r="Q58" s="31">
        <f>Table15[[#This Row],[EE]]/16</f>
        <v>0.125</v>
      </c>
      <c r="R58" s="30">
        <v>1</v>
      </c>
      <c r="S58" s="31">
        <f>Table15[[#This Row],[EL]]/28</f>
        <v>3.5714285714285712E-2</v>
      </c>
      <c r="T58" s="30"/>
      <c r="U58" s="31">
        <v>1.9E-2</v>
      </c>
      <c r="V58" s="30">
        <v>4</v>
      </c>
      <c r="W58" s="31">
        <f>Table15[[#This Row],[FI]]/50</f>
        <v>0.08</v>
      </c>
      <c r="X58" s="30">
        <v>0</v>
      </c>
      <c r="Y58" s="31">
        <f>Table15[[#This Row],[FR]]/14</f>
        <v>0</v>
      </c>
      <c r="Z58" s="30">
        <v>880</v>
      </c>
      <c r="AA58" s="31">
        <f>Table15[[#This Row],[HR]]/3031</f>
        <v>0.29033322335862749</v>
      </c>
      <c r="AB58" s="30">
        <v>15</v>
      </c>
      <c r="AC58" s="31">
        <f>Table15[[#This Row],[HU]]/134</f>
        <v>0.11194029850746269</v>
      </c>
      <c r="AD58" s="30">
        <v>3</v>
      </c>
      <c r="AE58" s="31">
        <f>Table15[[#This Row],[IE]]/66</f>
        <v>4.5454545454545456E-2</v>
      </c>
      <c r="AF58" s="30">
        <v>1</v>
      </c>
      <c r="AG58" s="31">
        <f>Table15[[#This Row],[IT]]/55</f>
        <v>1.8181818181818181E-2</v>
      </c>
      <c r="AH58" s="30">
        <v>4</v>
      </c>
      <c r="AI58" s="31">
        <f>Table15[[#This Row],[LI]]/71</f>
        <v>5.6338028169014086E-2</v>
      </c>
      <c r="AJ58" s="30">
        <v>1</v>
      </c>
      <c r="AK58" s="31">
        <f>Table15[[#This Row],[LT]]/9</f>
        <v>0.1111111111111111</v>
      </c>
      <c r="AL58" s="30">
        <v>3</v>
      </c>
      <c r="AM58" s="31">
        <f>Table15[[#This Row],[LV]]/179</f>
        <v>1.6759776536312849E-2</v>
      </c>
      <c r="AN58" s="30">
        <v>1</v>
      </c>
      <c r="AO58" s="31">
        <f>Table15[[#This Row],[MT]]/109</f>
        <v>9.1743119266055051E-3</v>
      </c>
      <c r="AP58" s="30">
        <v>70</v>
      </c>
      <c r="AQ58" s="31">
        <f>Table15[[#This Row],[NL]]/946</f>
        <v>7.399577167019028E-2</v>
      </c>
      <c r="AR58" s="34" t="str">
        <f>""</f>
        <v/>
      </c>
      <c r="AS58" s="35" t="str">
        <f>""</f>
        <v/>
      </c>
      <c r="AT58" s="30">
        <v>42</v>
      </c>
      <c r="AU58" s="31">
        <f>Table15[[#This Row],[PT]]/625</f>
        <v>6.7199999999999996E-2</v>
      </c>
      <c r="AV58" s="34" t="str">
        <f>""</f>
        <v/>
      </c>
      <c r="AW58" s="35" t="str">
        <f>""</f>
        <v/>
      </c>
      <c r="AX58" s="30">
        <v>56</v>
      </c>
      <c r="AY58" s="31">
        <f>Table15[[#This Row],[SI]]/895</f>
        <v>6.256983240223464E-2</v>
      </c>
    </row>
    <row r="59" spans="1:51">
      <c r="A59" s="6" t="s">
        <v>145</v>
      </c>
      <c r="B59" s="14"/>
      <c r="C59" s="31">
        <f>Table15[[#This Row],[AT]]/B5</f>
        <v>0</v>
      </c>
      <c r="D59" s="30">
        <v>37</v>
      </c>
      <c r="E59" s="31">
        <f>Table15[[#This Row],[BE]]/401</f>
        <v>9.2269326683291769E-2</v>
      </c>
      <c r="F59" s="30">
        <v>5</v>
      </c>
      <c r="G59" s="31">
        <f>Table15[[#This Row],[CY]]/316</f>
        <v>1.5822784810126583E-2</v>
      </c>
      <c r="H59" s="30">
        <v>2</v>
      </c>
      <c r="I59" s="31">
        <f>Table15[[#This Row],[CZ]]/14</f>
        <v>0.14285714285714285</v>
      </c>
      <c r="J59" s="30">
        <v>4</v>
      </c>
      <c r="K59" s="31">
        <f>Table15[[#This Row],[DE-BavPrivSec]]/35</f>
        <v>0.11428571428571428</v>
      </c>
      <c r="L59" s="30">
        <v>16</v>
      </c>
      <c r="M59" s="31">
        <f>Table15[[#This Row],[DK]]/96</f>
        <v>0.16666666666666666</v>
      </c>
      <c r="N59" s="30">
        <v>11</v>
      </c>
      <c r="O59" s="31">
        <f>Table15[[#This Row],[EDPS]]/69</f>
        <v>0.15942028985507245</v>
      </c>
      <c r="P59" s="30">
        <v>3</v>
      </c>
      <c r="Q59" s="31">
        <f>Table15[[#This Row],[EE]]/16</f>
        <v>0.1875</v>
      </c>
      <c r="R59" s="30">
        <v>0</v>
      </c>
      <c r="S59" s="31">
        <f>Table15[[#This Row],[EL]]/28</f>
        <v>0</v>
      </c>
      <c r="T59" s="30"/>
      <c r="U59" s="31"/>
      <c r="V59" s="30">
        <v>5</v>
      </c>
      <c r="W59" s="31">
        <f>Table15[[#This Row],[FI]]/50</f>
        <v>0.1</v>
      </c>
      <c r="X59" s="30">
        <v>0</v>
      </c>
      <c r="Y59" s="31">
        <f>Table15[[#This Row],[FR]]/14</f>
        <v>0</v>
      </c>
      <c r="Z59" s="30"/>
      <c r="AA59" s="31">
        <f>Table15[[#This Row],[HR]]/3031</f>
        <v>0</v>
      </c>
      <c r="AB59" s="30">
        <v>6</v>
      </c>
      <c r="AC59" s="31">
        <f>Table15[[#This Row],[HU]]/134</f>
        <v>4.4776119402985072E-2</v>
      </c>
      <c r="AD59" s="30">
        <v>5</v>
      </c>
      <c r="AE59" s="31">
        <f>Table15[[#This Row],[IE]]/66</f>
        <v>7.575757575757576E-2</v>
      </c>
      <c r="AF59" s="30">
        <v>9</v>
      </c>
      <c r="AG59" s="31">
        <f>Table15[[#This Row],[IT]]/55</f>
        <v>0.16363636363636364</v>
      </c>
      <c r="AH59" s="30">
        <v>6</v>
      </c>
      <c r="AI59" s="31">
        <f>Table15[[#This Row],[LI]]/71</f>
        <v>8.4507042253521125E-2</v>
      </c>
      <c r="AJ59" s="30">
        <v>3</v>
      </c>
      <c r="AK59" s="31">
        <f>Table15[[#This Row],[LT]]/9</f>
        <v>0.33333333333333331</v>
      </c>
      <c r="AL59" s="30">
        <v>6</v>
      </c>
      <c r="AM59" s="31">
        <f>Table15[[#This Row],[LV]]/179</f>
        <v>3.3519553072625698E-2</v>
      </c>
      <c r="AN59" s="30">
        <v>3</v>
      </c>
      <c r="AO59" s="31">
        <f>Table15[[#This Row],[MT]]/109</f>
        <v>2.7522935779816515E-2</v>
      </c>
      <c r="AP59" s="30">
        <v>16</v>
      </c>
      <c r="AQ59" s="31">
        <f>Table15[[#This Row],[NL]]/946</f>
        <v>1.6913319238900635E-2</v>
      </c>
      <c r="AR59" s="34" t="str">
        <f>""</f>
        <v/>
      </c>
      <c r="AS59" s="35" t="str">
        <f>""</f>
        <v/>
      </c>
      <c r="AT59" s="30">
        <v>32</v>
      </c>
      <c r="AU59" s="31">
        <f>Table15[[#This Row],[PT]]/625</f>
        <v>5.1200000000000002E-2</v>
      </c>
      <c r="AV59" s="34" t="str">
        <f>""</f>
        <v/>
      </c>
      <c r="AW59" s="35" t="str">
        <f>""</f>
        <v/>
      </c>
      <c r="AX59" s="30">
        <v>23</v>
      </c>
      <c r="AY59" s="31">
        <f>Table15[[#This Row],[SI]]/895</f>
        <v>2.5698324022346369E-2</v>
      </c>
    </row>
    <row r="60" spans="1:51">
      <c r="A60" s="6" t="s">
        <v>146</v>
      </c>
      <c r="B60" s="17"/>
      <c r="C60" s="31">
        <f>Table15[[#This Row],[AT]]/B5</f>
        <v>0</v>
      </c>
      <c r="D60" s="30">
        <v>11</v>
      </c>
      <c r="E60" s="31">
        <f>Table15[[#This Row],[BE]]/401</f>
        <v>2.7431421446384038E-2</v>
      </c>
      <c r="F60" s="30">
        <v>9</v>
      </c>
      <c r="G60" s="31">
        <f>Table15[[#This Row],[CY]]/316</f>
        <v>2.8481012658227847E-2</v>
      </c>
      <c r="H60" s="30"/>
      <c r="I60" s="31">
        <f>Table15[[#This Row],[CZ]]/14</f>
        <v>0</v>
      </c>
      <c r="J60" s="34" t="str">
        <f>""</f>
        <v/>
      </c>
      <c r="K60" s="34" t="str">
        <f>""</f>
        <v/>
      </c>
      <c r="L60" s="30">
        <v>0</v>
      </c>
      <c r="M60" s="31">
        <f>Table15[[#This Row],[DK]]/96</f>
        <v>0</v>
      </c>
      <c r="N60" s="30">
        <v>0</v>
      </c>
      <c r="O60" s="31">
        <f>Table15[[#This Row],[EDPS]]/69</f>
        <v>0</v>
      </c>
      <c r="P60" s="30">
        <v>0</v>
      </c>
      <c r="Q60" s="31">
        <f>Table15[[#This Row],[EE]]/16</f>
        <v>0</v>
      </c>
      <c r="R60" s="30">
        <v>1</v>
      </c>
      <c r="S60" s="31">
        <f>Table15[[#This Row],[EL]]/28</f>
        <v>3.5714285714285712E-2</v>
      </c>
      <c r="T60" s="30"/>
      <c r="U60" s="31"/>
      <c r="V60" s="30">
        <v>1</v>
      </c>
      <c r="W60" s="31">
        <f>Table15[[#This Row],[FI]]/50</f>
        <v>0.02</v>
      </c>
      <c r="X60" s="30">
        <v>0</v>
      </c>
      <c r="Y60" s="31">
        <f>Table15[[#This Row],[FR]]/14</f>
        <v>0</v>
      </c>
      <c r="Z60" s="30">
        <v>184</v>
      </c>
      <c r="AA60" s="31">
        <f>Table15[[#This Row],[HR]]/3031</f>
        <v>6.0706037611349392E-2</v>
      </c>
      <c r="AB60" s="30">
        <v>11</v>
      </c>
      <c r="AC60" s="31">
        <f>Table15[[#This Row],[HU]]/134</f>
        <v>8.2089552238805971E-2</v>
      </c>
      <c r="AD60" s="30">
        <v>4</v>
      </c>
      <c r="AE60" s="31">
        <f>Table15[[#This Row],[IE]]/66</f>
        <v>6.0606060606060608E-2</v>
      </c>
      <c r="AF60" s="30">
        <v>1</v>
      </c>
      <c r="AG60" s="31">
        <f>Table15[[#This Row],[IT]]/55</f>
        <v>1.8181818181818181E-2</v>
      </c>
      <c r="AH60" s="30">
        <v>3</v>
      </c>
      <c r="AI60" s="31">
        <f>Table15[[#This Row],[LI]]/71</f>
        <v>4.2253521126760563E-2</v>
      </c>
      <c r="AJ60" s="30">
        <v>0</v>
      </c>
      <c r="AK60" s="31">
        <f>Table15[[#This Row],[LT]]/9</f>
        <v>0</v>
      </c>
      <c r="AL60" s="30">
        <v>2</v>
      </c>
      <c r="AM60" s="31">
        <f>Table15[[#This Row],[LV]]/179</f>
        <v>1.11731843575419E-2</v>
      </c>
      <c r="AN60" s="30">
        <v>5</v>
      </c>
      <c r="AO60" s="31">
        <f>Table15[[#This Row],[MT]]/109</f>
        <v>4.5871559633027525E-2</v>
      </c>
      <c r="AP60" s="30">
        <v>28</v>
      </c>
      <c r="AQ60" s="31">
        <f>Table15[[#This Row],[NL]]/946</f>
        <v>2.9598308668076109E-2</v>
      </c>
      <c r="AR60" s="34" t="str">
        <f>""</f>
        <v/>
      </c>
      <c r="AS60" s="35" t="str">
        <f>""</f>
        <v/>
      </c>
      <c r="AT60" s="30">
        <v>11</v>
      </c>
      <c r="AU60" s="31">
        <f>Table15[[#This Row],[PT]]/625</f>
        <v>1.7600000000000001E-2</v>
      </c>
      <c r="AV60" s="34" t="str">
        <f>""</f>
        <v/>
      </c>
      <c r="AW60" s="35" t="str">
        <f>""</f>
        <v/>
      </c>
      <c r="AX60" s="30">
        <v>14</v>
      </c>
      <c r="AY60" s="31">
        <f>Table15[[#This Row],[SI]]/895</f>
        <v>1.564245810055866E-2</v>
      </c>
    </row>
    <row r="61" spans="1:51" s="50" customFormat="1" ht="58.15">
      <c r="A61" s="51" t="s">
        <v>147</v>
      </c>
      <c r="B61" s="54" t="str">
        <f>""</f>
        <v/>
      </c>
      <c r="C61" s="49" t="str">
        <f>""</f>
        <v/>
      </c>
      <c r="D61" s="54" t="str">
        <f>""</f>
        <v/>
      </c>
      <c r="E61" s="49" t="str">
        <f>""</f>
        <v/>
      </c>
      <c r="F61" s="54" t="str">
        <f>""</f>
        <v/>
      </c>
      <c r="G61" s="49" t="str">
        <f>""</f>
        <v/>
      </c>
      <c r="H61" s="54" t="str">
        <f>""</f>
        <v/>
      </c>
      <c r="I61" s="49" t="str">
        <f>""</f>
        <v/>
      </c>
      <c r="J61" s="54" t="str">
        <f>""</f>
        <v/>
      </c>
      <c r="K61" s="49" t="str">
        <f>""</f>
        <v/>
      </c>
      <c r="L61" s="54" t="str">
        <f>""</f>
        <v/>
      </c>
      <c r="M61" s="49" t="str">
        <f>""</f>
        <v/>
      </c>
      <c r="N61" s="54" t="str">
        <f>""</f>
        <v/>
      </c>
      <c r="O61" s="49" t="str">
        <f>""</f>
        <v/>
      </c>
      <c r="P61" s="54" t="str">
        <f>""</f>
        <v/>
      </c>
      <c r="Q61" s="49" t="str">
        <f>""</f>
        <v/>
      </c>
      <c r="R61" s="54" t="str">
        <f>""</f>
        <v/>
      </c>
      <c r="S61" s="49" t="str">
        <f>""</f>
        <v/>
      </c>
      <c r="T61" s="54" t="str">
        <f>""</f>
        <v/>
      </c>
      <c r="U61" s="49" t="str">
        <f>""</f>
        <v/>
      </c>
      <c r="V61" s="54" t="str">
        <f>""</f>
        <v/>
      </c>
      <c r="W61" s="49" t="str">
        <f>""</f>
        <v/>
      </c>
      <c r="X61" s="54" t="str">
        <f>""</f>
        <v/>
      </c>
      <c r="Y61" s="49" t="str">
        <f>""</f>
        <v/>
      </c>
      <c r="Z61" s="54" t="str">
        <f>""</f>
        <v/>
      </c>
      <c r="AA61" s="49" t="str">
        <f>""</f>
        <v/>
      </c>
      <c r="AB61" s="54" t="str">
        <f>""</f>
        <v/>
      </c>
      <c r="AC61" s="49" t="str">
        <f>""</f>
        <v/>
      </c>
      <c r="AD61" s="54" t="str">
        <f>""</f>
        <v/>
      </c>
      <c r="AE61" s="49" t="str">
        <f>""</f>
        <v/>
      </c>
      <c r="AF61" s="54" t="str">
        <f>""</f>
        <v/>
      </c>
      <c r="AG61" s="49" t="str">
        <f>""</f>
        <v/>
      </c>
      <c r="AH61" s="54" t="str">
        <f>""</f>
        <v/>
      </c>
      <c r="AI61" s="49" t="str">
        <f>""</f>
        <v/>
      </c>
      <c r="AJ61" s="54" t="str">
        <f>""</f>
        <v/>
      </c>
      <c r="AK61" s="49" t="str">
        <f>""</f>
        <v/>
      </c>
      <c r="AL61" s="54" t="str">
        <f>""</f>
        <v/>
      </c>
      <c r="AM61" s="49" t="str">
        <f>""</f>
        <v/>
      </c>
      <c r="AN61" s="54" t="str">
        <f>""</f>
        <v/>
      </c>
      <c r="AO61" s="49" t="str">
        <f>""</f>
        <v/>
      </c>
      <c r="AP61" s="54" t="str">
        <f>""</f>
        <v/>
      </c>
      <c r="AQ61" s="49" t="str">
        <f>""</f>
        <v/>
      </c>
      <c r="AR61" s="54" t="str">
        <f>""</f>
        <v/>
      </c>
      <c r="AS61" s="49" t="str">
        <f>""</f>
        <v/>
      </c>
      <c r="AT61" s="54" t="str">
        <f>""</f>
        <v/>
      </c>
      <c r="AU61" s="49" t="str">
        <f>""</f>
        <v/>
      </c>
      <c r="AV61" s="54" t="str">
        <f>""</f>
        <v/>
      </c>
      <c r="AW61" s="49" t="str">
        <f>""</f>
        <v/>
      </c>
      <c r="AX61" s="54" t="str">
        <f>""</f>
        <v/>
      </c>
      <c r="AY61" s="49" t="str">
        <f>""</f>
        <v/>
      </c>
    </row>
    <row r="62" spans="1:51" s="50" customFormat="1">
      <c r="A62" s="51" t="s">
        <v>148</v>
      </c>
      <c r="B62" s="54" t="str">
        <f>""</f>
        <v/>
      </c>
      <c r="C62" s="49" t="str">
        <f>""</f>
        <v/>
      </c>
      <c r="D62" s="54">
        <v>27</v>
      </c>
      <c r="E62" s="49">
        <f>Table15[[#This Row],[BE]]/401</f>
        <v>6.7331670822942641E-2</v>
      </c>
      <c r="F62" s="54" t="str">
        <f>""</f>
        <v/>
      </c>
      <c r="G62" s="49" t="str">
        <f>""</f>
        <v/>
      </c>
      <c r="H62" s="54" t="str">
        <f>""</f>
        <v/>
      </c>
      <c r="I62" s="49" t="str">
        <f>""</f>
        <v/>
      </c>
      <c r="J62" s="54" t="str">
        <f>""</f>
        <v/>
      </c>
      <c r="K62" s="49" t="str">
        <f>""</f>
        <v/>
      </c>
      <c r="L62" s="54" t="str">
        <f>""</f>
        <v/>
      </c>
      <c r="M62" s="49" t="str">
        <f>""</f>
        <v/>
      </c>
      <c r="N62" s="54">
        <v>3</v>
      </c>
      <c r="O62" s="49">
        <f>Table15[[#This Row],[EDPS]]/69</f>
        <v>4.3478260869565216E-2</v>
      </c>
      <c r="P62" s="54" t="str">
        <f>""</f>
        <v/>
      </c>
      <c r="Q62" s="49" t="str">
        <f>""</f>
        <v/>
      </c>
      <c r="R62" s="54" t="str">
        <f>""</f>
        <v/>
      </c>
      <c r="S62" s="49" t="str">
        <f>""</f>
        <v/>
      </c>
      <c r="T62" s="54" t="str">
        <f>""</f>
        <v/>
      </c>
      <c r="U62" s="49" t="str">
        <f>""</f>
        <v/>
      </c>
      <c r="V62" s="54">
        <v>5</v>
      </c>
      <c r="W62" s="49">
        <f>Table15[[#This Row],[FI]]/50</f>
        <v>0.1</v>
      </c>
      <c r="X62" s="54" t="str">
        <f>""</f>
        <v/>
      </c>
      <c r="Y62" s="49" t="str">
        <f>""</f>
        <v/>
      </c>
      <c r="Z62" s="54" t="str">
        <f>""</f>
        <v/>
      </c>
      <c r="AA62" s="49" t="str">
        <f>""</f>
        <v/>
      </c>
      <c r="AB62" s="54" t="str">
        <f>""</f>
        <v/>
      </c>
      <c r="AC62" s="49" t="str">
        <f>""</f>
        <v/>
      </c>
      <c r="AD62" s="54" t="str">
        <f>""</f>
        <v/>
      </c>
      <c r="AE62" s="49" t="str">
        <f>""</f>
        <v/>
      </c>
      <c r="AF62" s="54" t="str">
        <f>""</f>
        <v/>
      </c>
      <c r="AG62" s="49" t="str">
        <f>""</f>
        <v/>
      </c>
      <c r="AH62" s="54">
        <v>1</v>
      </c>
      <c r="AI62" s="49">
        <f>Table15[[#This Row],[LI]]/71</f>
        <v>1.4084507042253521E-2</v>
      </c>
      <c r="AJ62" s="54" t="str">
        <f>""</f>
        <v/>
      </c>
      <c r="AK62" s="49" t="str">
        <f>""</f>
        <v/>
      </c>
      <c r="AL62" s="54">
        <v>5</v>
      </c>
      <c r="AM62" s="49">
        <f>Table15[[#This Row],[LV]]/179</f>
        <v>2.7932960893854747E-2</v>
      </c>
      <c r="AN62" s="54">
        <v>4</v>
      </c>
      <c r="AO62" s="49">
        <f>Table15[[#This Row],[MT]]/109</f>
        <v>3.669724770642202E-2</v>
      </c>
      <c r="AP62" s="54">
        <v>20</v>
      </c>
      <c r="AQ62" s="49">
        <f>Table15[[#This Row],[NL]]/946</f>
        <v>2.1141649048625793E-2</v>
      </c>
      <c r="AR62" s="54" t="str">
        <f>""</f>
        <v/>
      </c>
      <c r="AS62" s="49" t="str">
        <f>""</f>
        <v/>
      </c>
      <c r="AT62" s="54" t="str">
        <f>""</f>
        <v/>
      </c>
      <c r="AU62" s="49" t="str">
        <f>""</f>
        <v/>
      </c>
      <c r="AV62" s="54" t="str">
        <f>""</f>
        <v/>
      </c>
      <c r="AW62" s="49" t="str">
        <f>""</f>
        <v/>
      </c>
      <c r="AX62" s="54" t="str">
        <f>""</f>
        <v/>
      </c>
      <c r="AY62" s="49" t="str">
        <f>""</f>
        <v/>
      </c>
    </row>
    <row r="63" spans="1:51" s="50" customFormat="1" ht="14.65" customHeight="1">
      <c r="A63" s="51" t="s">
        <v>149</v>
      </c>
      <c r="B63" s="54" t="str">
        <f>""</f>
        <v/>
      </c>
      <c r="C63" s="49" t="str">
        <f>""</f>
        <v/>
      </c>
      <c r="D63" s="54">
        <v>50</v>
      </c>
      <c r="E63" s="49">
        <f>Table15[[#This Row],[BE]]/401</f>
        <v>0.12468827930174564</v>
      </c>
      <c r="F63" s="54" t="str">
        <f>""</f>
        <v/>
      </c>
      <c r="G63" s="49" t="str">
        <f>""</f>
        <v/>
      </c>
      <c r="H63" s="54" t="str">
        <f>""</f>
        <v/>
      </c>
      <c r="I63" s="49" t="str">
        <f>""</f>
        <v/>
      </c>
      <c r="J63" s="54" t="str">
        <f>""</f>
        <v/>
      </c>
      <c r="K63" s="49" t="str">
        <f>""</f>
        <v/>
      </c>
      <c r="L63" s="54" t="str">
        <f>""</f>
        <v/>
      </c>
      <c r="M63" s="49" t="str">
        <f>""</f>
        <v/>
      </c>
      <c r="N63" s="54">
        <v>1</v>
      </c>
      <c r="O63" s="49">
        <f>Table15[[#This Row],[EDPS]]/69</f>
        <v>1.4492753623188406E-2</v>
      </c>
      <c r="P63" s="54" t="str">
        <f>""</f>
        <v/>
      </c>
      <c r="Q63" s="49" t="str">
        <f>""</f>
        <v/>
      </c>
      <c r="R63" s="54" t="str">
        <f>""</f>
        <v/>
      </c>
      <c r="S63" s="49" t="str">
        <f>""</f>
        <v/>
      </c>
      <c r="T63" s="54" t="str">
        <f>""</f>
        <v/>
      </c>
      <c r="U63" s="49" t="str">
        <f>""</f>
        <v/>
      </c>
      <c r="V63" s="54">
        <v>6</v>
      </c>
      <c r="W63" s="49">
        <f>Table15[[#This Row],[FI]]/50</f>
        <v>0.12</v>
      </c>
      <c r="X63" s="54" t="str">
        <f>""</f>
        <v/>
      </c>
      <c r="Y63" s="49" t="str">
        <f>""</f>
        <v/>
      </c>
      <c r="Z63" s="54" t="str">
        <f>""</f>
        <v/>
      </c>
      <c r="AA63" s="49" t="str">
        <f>""</f>
        <v/>
      </c>
      <c r="AB63" s="54" t="str">
        <f>""</f>
        <v/>
      </c>
      <c r="AC63" s="49" t="str">
        <f>""</f>
        <v/>
      </c>
      <c r="AD63" s="54" t="str">
        <f>""</f>
        <v/>
      </c>
      <c r="AE63" s="49" t="str">
        <f>""</f>
        <v/>
      </c>
      <c r="AF63" s="54" t="str">
        <f>""</f>
        <v/>
      </c>
      <c r="AG63" s="49" t="str">
        <f>""</f>
        <v/>
      </c>
      <c r="AH63" s="54">
        <v>10</v>
      </c>
      <c r="AI63" s="49">
        <f>Table15[[#This Row],[LI]]/71</f>
        <v>0.14084507042253522</v>
      </c>
      <c r="AJ63" s="54" t="str">
        <f>""</f>
        <v/>
      </c>
      <c r="AK63" s="49" t="str">
        <f>""</f>
        <v/>
      </c>
      <c r="AL63" s="54">
        <v>15</v>
      </c>
      <c r="AM63" s="49">
        <f>Table15[[#This Row],[LV]]/179</f>
        <v>8.3798882681564241E-2</v>
      </c>
      <c r="AN63" s="54">
        <v>8</v>
      </c>
      <c r="AO63" s="49">
        <f>Table15[[#This Row],[MT]]/109</f>
        <v>7.3394495412844041E-2</v>
      </c>
      <c r="AP63" s="54">
        <v>11</v>
      </c>
      <c r="AQ63" s="49">
        <f>Table15[[#This Row],[NL]]/946</f>
        <v>1.1627906976744186E-2</v>
      </c>
      <c r="AR63" s="54" t="str">
        <f>""</f>
        <v/>
      </c>
      <c r="AS63" s="49" t="str">
        <f>""</f>
        <v/>
      </c>
      <c r="AT63" s="54" t="str">
        <f>""</f>
        <v/>
      </c>
      <c r="AU63" s="49" t="str">
        <f>""</f>
        <v/>
      </c>
      <c r="AV63" s="54" t="str">
        <f>""</f>
        <v/>
      </c>
      <c r="AW63" s="49" t="str">
        <f>""</f>
        <v/>
      </c>
      <c r="AX63" s="54" t="str">
        <f>""</f>
        <v/>
      </c>
      <c r="AY63" s="49" t="str">
        <f>""</f>
        <v/>
      </c>
    </row>
    <row r="64" spans="1:51" s="50" customFormat="1">
      <c r="A64" s="51" t="s">
        <v>150</v>
      </c>
      <c r="B64" s="54" t="str">
        <f>""</f>
        <v/>
      </c>
      <c r="C64" s="49" t="str">
        <f>""</f>
        <v/>
      </c>
      <c r="D64" s="54">
        <v>163</v>
      </c>
      <c r="E64" s="49">
        <f>Table15[[#This Row],[BE]]/401</f>
        <v>0.40648379052369077</v>
      </c>
      <c r="F64" s="54" t="str">
        <f>""</f>
        <v/>
      </c>
      <c r="G64" s="49" t="str">
        <f>""</f>
        <v/>
      </c>
      <c r="H64" s="54" t="str">
        <f>""</f>
        <v/>
      </c>
      <c r="I64" s="49" t="str">
        <f>""</f>
        <v/>
      </c>
      <c r="J64" s="54" t="str">
        <f>""</f>
        <v/>
      </c>
      <c r="K64" s="49" t="str">
        <f>""</f>
        <v/>
      </c>
      <c r="L64" s="54" t="str">
        <f>""</f>
        <v/>
      </c>
      <c r="M64" s="49" t="str">
        <f>""</f>
        <v/>
      </c>
      <c r="N64" s="54">
        <v>13</v>
      </c>
      <c r="O64" s="49">
        <f>Table15[[#This Row],[EDPS]]/69</f>
        <v>0.18840579710144928</v>
      </c>
      <c r="P64" s="54" t="str">
        <f>""</f>
        <v/>
      </c>
      <c r="Q64" s="49" t="str">
        <f>""</f>
        <v/>
      </c>
      <c r="R64" s="54" t="str">
        <f>""</f>
        <v/>
      </c>
      <c r="S64" s="49" t="str">
        <f>""</f>
        <v/>
      </c>
      <c r="T64" s="54" t="str">
        <f>""</f>
        <v/>
      </c>
      <c r="U64" s="49" t="str">
        <f>""</f>
        <v/>
      </c>
      <c r="V64" s="54">
        <v>12</v>
      </c>
      <c r="W64" s="49">
        <f>Table15[[#This Row],[FI]]/50</f>
        <v>0.24</v>
      </c>
      <c r="X64" s="54" t="str">
        <f>""</f>
        <v/>
      </c>
      <c r="Y64" s="49" t="str">
        <f>""</f>
        <v/>
      </c>
      <c r="Z64" s="54" t="str">
        <f>""</f>
        <v/>
      </c>
      <c r="AA64" s="49" t="str">
        <f>""</f>
        <v/>
      </c>
      <c r="AB64" s="54" t="str">
        <f>""</f>
        <v/>
      </c>
      <c r="AC64" s="49" t="str">
        <f>""</f>
        <v/>
      </c>
      <c r="AD64" s="54" t="str">
        <f>""</f>
        <v/>
      </c>
      <c r="AE64" s="49" t="str">
        <f>""</f>
        <v/>
      </c>
      <c r="AF64" s="54" t="str">
        <f>""</f>
        <v/>
      </c>
      <c r="AG64" s="49" t="str">
        <f>""</f>
        <v/>
      </c>
      <c r="AH64" s="54">
        <v>25</v>
      </c>
      <c r="AI64" s="49">
        <f>Table15[[#This Row],[LI]]/71</f>
        <v>0.352112676056338</v>
      </c>
      <c r="AJ64" s="54" t="str">
        <f>""</f>
        <v/>
      </c>
      <c r="AK64" s="49" t="str">
        <f>""</f>
        <v/>
      </c>
      <c r="AL64" s="54">
        <v>55</v>
      </c>
      <c r="AM64" s="49">
        <f>Table15[[#This Row],[LV]]/179</f>
        <v>0.30726256983240224</v>
      </c>
      <c r="AN64" s="54">
        <v>37</v>
      </c>
      <c r="AO64" s="49">
        <f>Table15[[#This Row],[MT]]/109</f>
        <v>0.33944954128440369</v>
      </c>
      <c r="AP64" s="54">
        <v>108</v>
      </c>
      <c r="AQ64" s="49">
        <f>Table15[[#This Row],[NL]]/946</f>
        <v>0.11416490486257928</v>
      </c>
      <c r="AR64" s="54" t="str">
        <f>""</f>
        <v/>
      </c>
      <c r="AS64" s="49" t="str">
        <f>""</f>
        <v/>
      </c>
      <c r="AT64" s="54" t="str">
        <f>""</f>
        <v/>
      </c>
      <c r="AU64" s="49" t="str">
        <f>""</f>
        <v/>
      </c>
      <c r="AV64" s="54" t="str">
        <f>""</f>
        <v/>
      </c>
      <c r="AW64" s="49" t="str">
        <f>""</f>
        <v/>
      </c>
      <c r="AX64" s="54" t="str">
        <f>""</f>
        <v/>
      </c>
      <c r="AY64" s="49" t="str">
        <f>""</f>
        <v/>
      </c>
    </row>
    <row r="65" spans="1:51" s="50" customFormat="1">
      <c r="A65" s="51" t="s">
        <v>151</v>
      </c>
      <c r="B65" s="54" t="str">
        <f>""</f>
        <v/>
      </c>
      <c r="C65" s="49" t="str">
        <f>""</f>
        <v/>
      </c>
      <c r="D65" s="54">
        <v>71</v>
      </c>
      <c r="E65" s="49">
        <f>Table15[[#This Row],[BE]]/401</f>
        <v>0.17705735660847879</v>
      </c>
      <c r="F65" s="54" t="str">
        <f>""</f>
        <v/>
      </c>
      <c r="G65" s="49" t="str">
        <f>""</f>
        <v/>
      </c>
      <c r="H65" s="54" t="str">
        <f>""</f>
        <v/>
      </c>
      <c r="I65" s="49" t="str">
        <f>""</f>
        <v/>
      </c>
      <c r="J65" s="54" t="str">
        <f>""</f>
        <v/>
      </c>
      <c r="K65" s="49" t="str">
        <f>""</f>
        <v/>
      </c>
      <c r="L65" s="54" t="str">
        <f>""</f>
        <v/>
      </c>
      <c r="M65" s="49" t="str">
        <f>""</f>
        <v/>
      </c>
      <c r="N65" s="54">
        <v>21</v>
      </c>
      <c r="O65" s="49">
        <f>Table15[[#This Row],[EDPS]]/69</f>
        <v>0.30434782608695654</v>
      </c>
      <c r="P65" s="54" t="str">
        <f>""</f>
        <v/>
      </c>
      <c r="Q65" s="49" t="str">
        <f>""</f>
        <v/>
      </c>
      <c r="R65" s="54" t="str">
        <f>""</f>
        <v/>
      </c>
      <c r="S65" s="49" t="str">
        <f>""</f>
        <v/>
      </c>
      <c r="T65" s="54" t="str">
        <f>""</f>
        <v/>
      </c>
      <c r="U65" s="49" t="str">
        <f>""</f>
        <v/>
      </c>
      <c r="V65" s="54">
        <v>8</v>
      </c>
      <c r="W65" s="49">
        <f>Table15[[#This Row],[FI]]/50</f>
        <v>0.16</v>
      </c>
      <c r="X65" s="54" t="str">
        <f>""</f>
        <v/>
      </c>
      <c r="Y65" s="49" t="str">
        <f>""</f>
        <v/>
      </c>
      <c r="Z65" s="54" t="str">
        <f>""</f>
        <v/>
      </c>
      <c r="AA65" s="49" t="str">
        <f>""</f>
        <v/>
      </c>
      <c r="AB65" s="54" t="str">
        <f>""</f>
        <v/>
      </c>
      <c r="AC65" s="49" t="str">
        <f>""</f>
        <v/>
      </c>
      <c r="AD65" s="54" t="str">
        <f>""</f>
        <v/>
      </c>
      <c r="AE65" s="49" t="str">
        <f>""</f>
        <v/>
      </c>
      <c r="AF65" s="54" t="str">
        <f>""</f>
        <v/>
      </c>
      <c r="AG65" s="49" t="str">
        <f>""</f>
        <v/>
      </c>
      <c r="AH65" s="54">
        <v>14</v>
      </c>
      <c r="AI65" s="49">
        <f>Table15[[#This Row],[LI]]/71</f>
        <v>0.19718309859154928</v>
      </c>
      <c r="AJ65" s="54" t="str">
        <f>""</f>
        <v/>
      </c>
      <c r="AK65" s="49" t="str">
        <f>""</f>
        <v/>
      </c>
      <c r="AL65" s="54">
        <v>33</v>
      </c>
      <c r="AM65" s="49">
        <f>Table15[[#This Row],[LV]]/179</f>
        <v>0.18435754189944134</v>
      </c>
      <c r="AN65" s="54">
        <v>15</v>
      </c>
      <c r="AO65" s="49">
        <f>Table15[[#This Row],[MT]]/109</f>
        <v>0.13761467889908258</v>
      </c>
      <c r="AP65" s="54">
        <v>109</v>
      </c>
      <c r="AQ65" s="49">
        <f>Table15[[#This Row],[NL]]/946</f>
        <v>0.11522198731501057</v>
      </c>
      <c r="AR65" s="54" t="str">
        <f>""</f>
        <v/>
      </c>
      <c r="AS65" s="49" t="str">
        <f>""</f>
        <v/>
      </c>
      <c r="AT65" s="54" t="str">
        <f>""</f>
        <v/>
      </c>
      <c r="AU65" s="49" t="str">
        <f>""</f>
        <v/>
      </c>
      <c r="AV65" s="54" t="str">
        <f>""</f>
        <v/>
      </c>
      <c r="AW65" s="49" t="str">
        <f>""</f>
        <v/>
      </c>
      <c r="AX65" s="54" t="str">
        <f>""</f>
        <v/>
      </c>
      <c r="AY65" s="49" t="str">
        <f>""</f>
        <v/>
      </c>
    </row>
    <row r="66" spans="1:51" s="50" customFormat="1">
      <c r="A66" s="51" t="s">
        <v>152</v>
      </c>
      <c r="B66" s="54" t="str">
        <f>""</f>
        <v/>
      </c>
      <c r="C66" s="49" t="str">
        <f>""</f>
        <v/>
      </c>
      <c r="D66" s="54">
        <v>84</v>
      </c>
      <c r="E66" s="49">
        <f>Table15[[#This Row],[BE]]/401</f>
        <v>0.20947630922693267</v>
      </c>
      <c r="F66" s="54" t="str">
        <f>""</f>
        <v/>
      </c>
      <c r="G66" s="49" t="str">
        <f>""</f>
        <v/>
      </c>
      <c r="H66" s="54" t="str">
        <f>""</f>
        <v/>
      </c>
      <c r="I66" s="49" t="str">
        <f>""</f>
        <v/>
      </c>
      <c r="J66" s="54" t="str">
        <f>""</f>
        <v/>
      </c>
      <c r="K66" s="49" t="str">
        <f>""</f>
        <v/>
      </c>
      <c r="L66" s="54" t="str">
        <f>""</f>
        <v/>
      </c>
      <c r="M66" s="49" t="str">
        <f>""</f>
        <v/>
      </c>
      <c r="N66" s="54">
        <v>31</v>
      </c>
      <c r="O66" s="49">
        <f>Table15[[#This Row],[EDPS]]/69</f>
        <v>0.44927536231884058</v>
      </c>
      <c r="P66" s="54" t="str">
        <f>""</f>
        <v/>
      </c>
      <c r="Q66" s="49" t="str">
        <f>""</f>
        <v/>
      </c>
      <c r="R66" s="54" t="str">
        <f>""</f>
        <v/>
      </c>
      <c r="S66" s="49" t="str">
        <f>""</f>
        <v/>
      </c>
      <c r="T66" s="54" t="str">
        <f>""</f>
        <v/>
      </c>
      <c r="U66" s="49" t="str">
        <f>""</f>
        <v/>
      </c>
      <c r="V66" s="54">
        <v>17</v>
      </c>
      <c r="W66" s="49">
        <f>Table15[[#This Row],[FI]]/50</f>
        <v>0.34</v>
      </c>
      <c r="X66" s="54" t="str">
        <f>""</f>
        <v/>
      </c>
      <c r="Y66" s="49" t="str">
        <f>""</f>
        <v/>
      </c>
      <c r="Z66" s="54" t="str">
        <f>""</f>
        <v/>
      </c>
      <c r="AA66" s="49" t="str">
        <f>""</f>
        <v/>
      </c>
      <c r="AB66" s="54" t="str">
        <f>""</f>
        <v/>
      </c>
      <c r="AC66" s="49" t="str">
        <f>""</f>
        <v/>
      </c>
      <c r="AD66" s="54" t="str">
        <f>""</f>
        <v/>
      </c>
      <c r="AE66" s="49" t="str">
        <f>""</f>
        <v/>
      </c>
      <c r="AF66" s="54" t="str">
        <f>""</f>
        <v/>
      </c>
      <c r="AG66" s="49" t="str">
        <f>""</f>
        <v/>
      </c>
      <c r="AH66" s="54">
        <v>19</v>
      </c>
      <c r="AI66" s="49">
        <f>Table15[[#This Row],[LI]]/71</f>
        <v>0.26760563380281688</v>
      </c>
      <c r="AJ66" s="54" t="str">
        <f>""</f>
        <v/>
      </c>
      <c r="AK66" s="49" t="str">
        <f>""</f>
        <v/>
      </c>
      <c r="AL66" s="54">
        <v>62</v>
      </c>
      <c r="AM66" s="49">
        <f>Table15[[#This Row],[LV]]/179</f>
        <v>0.34636871508379891</v>
      </c>
      <c r="AN66" s="54">
        <v>37</v>
      </c>
      <c r="AO66" s="49">
        <f>Table15[[#This Row],[MT]]/109</f>
        <v>0.33944954128440369</v>
      </c>
      <c r="AP66" s="54">
        <v>85</v>
      </c>
      <c r="AQ66" s="49">
        <f>Table15[[#This Row],[NL]]/946</f>
        <v>8.9852008456659624E-2</v>
      </c>
      <c r="AR66" s="54" t="str">
        <f>""</f>
        <v/>
      </c>
      <c r="AS66" s="49" t="str">
        <f>""</f>
        <v/>
      </c>
      <c r="AT66" s="54" t="str">
        <f>""</f>
        <v/>
      </c>
      <c r="AU66" s="49" t="str">
        <f>""</f>
        <v/>
      </c>
      <c r="AV66" s="54" t="str">
        <f>""</f>
        <v/>
      </c>
      <c r="AW66" s="49" t="str">
        <f>""</f>
        <v/>
      </c>
      <c r="AX66" s="54" t="str">
        <f>""</f>
        <v/>
      </c>
      <c r="AY66" s="49" t="str">
        <f>""</f>
        <v/>
      </c>
    </row>
    <row r="67" spans="1:51" s="50" customFormat="1">
      <c r="A67" s="51" t="s">
        <v>153</v>
      </c>
      <c r="B67" s="54" t="str">
        <f>""</f>
        <v/>
      </c>
      <c r="C67" s="49" t="str">
        <f>""</f>
        <v/>
      </c>
      <c r="D67" s="54">
        <v>6</v>
      </c>
      <c r="E67" s="49">
        <f>Table15[[#This Row],[BE]]/401</f>
        <v>1.4962593516209476E-2</v>
      </c>
      <c r="F67" s="54" t="str">
        <f>""</f>
        <v/>
      </c>
      <c r="G67" s="49" t="str">
        <f>""</f>
        <v/>
      </c>
      <c r="H67" s="54" t="str">
        <f>""</f>
        <v/>
      </c>
      <c r="I67" s="49" t="str">
        <f>""</f>
        <v/>
      </c>
      <c r="J67" s="54" t="str">
        <f>""</f>
        <v/>
      </c>
      <c r="K67" s="49" t="str">
        <f>""</f>
        <v/>
      </c>
      <c r="L67" s="54" t="str">
        <f>""</f>
        <v/>
      </c>
      <c r="M67" s="49" t="str">
        <f>""</f>
        <v/>
      </c>
      <c r="N67" s="54">
        <v>0</v>
      </c>
      <c r="O67" s="49">
        <f>Table15[[#This Row],[EDPS]]/69</f>
        <v>0</v>
      </c>
      <c r="P67" s="54" t="str">
        <f>""</f>
        <v/>
      </c>
      <c r="Q67" s="49" t="str">
        <f>""</f>
        <v/>
      </c>
      <c r="R67" s="54" t="str">
        <f>""</f>
        <v/>
      </c>
      <c r="S67" s="49" t="str">
        <f>""</f>
        <v/>
      </c>
      <c r="T67" s="54" t="str">
        <f>""</f>
        <v/>
      </c>
      <c r="U67" s="49" t="str">
        <f>""</f>
        <v/>
      </c>
      <c r="V67" s="54">
        <v>0</v>
      </c>
      <c r="W67" s="49">
        <f>Table15[[#This Row],[FI]]/50</f>
        <v>0</v>
      </c>
      <c r="X67" s="54" t="str">
        <f>""</f>
        <v/>
      </c>
      <c r="Y67" s="49" t="str">
        <f>""</f>
        <v/>
      </c>
      <c r="Z67" s="54" t="str">
        <f>""</f>
        <v/>
      </c>
      <c r="AA67" s="49" t="str">
        <f>""</f>
        <v/>
      </c>
      <c r="AB67" s="54" t="str">
        <f>""</f>
        <v/>
      </c>
      <c r="AC67" s="49" t="str">
        <f>""</f>
        <v/>
      </c>
      <c r="AD67" s="54" t="str">
        <f>""</f>
        <v/>
      </c>
      <c r="AE67" s="49" t="str">
        <f>""</f>
        <v/>
      </c>
      <c r="AF67" s="54" t="str">
        <f>""</f>
        <v/>
      </c>
      <c r="AG67" s="49" t="str">
        <f>""</f>
        <v/>
      </c>
      <c r="AH67" s="54">
        <v>2</v>
      </c>
      <c r="AI67" s="49">
        <f>Table15[[#This Row],[LI]]/71</f>
        <v>2.8169014084507043E-2</v>
      </c>
      <c r="AJ67" s="54" t="str">
        <f>""</f>
        <v/>
      </c>
      <c r="AK67" s="49" t="str">
        <f>""</f>
        <v/>
      </c>
      <c r="AL67" s="54">
        <v>9</v>
      </c>
      <c r="AM67" s="49">
        <f>Table15[[#This Row],[LV]]/179</f>
        <v>5.027932960893855E-2</v>
      </c>
      <c r="AN67" s="54">
        <v>8</v>
      </c>
      <c r="AO67" s="49">
        <f>Table15[[#This Row],[MT]]/109</f>
        <v>7.3394495412844041E-2</v>
      </c>
      <c r="AP67" s="54">
        <v>6</v>
      </c>
      <c r="AQ67" s="49">
        <f>Table15[[#This Row],[NL]]/946</f>
        <v>6.3424947145877377E-3</v>
      </c>
      <c r="AR67" s="54" t="str">
        <f>""</f>
        <v/>
      </c>
      <c r="AS67" s="49" t="str">
        <f>""</f>
        <v/>
      </c>
      <c r="AT67" s="54" t="str">
        <f>""</f>
        <v/>
      </c>
      <c r="AU67" s="49" t="str">
        <f>""</f>
        <v/>
      </c>
      <c r="AV67" s="54" t="str">
        <f>""</f>
        <v/>
      </c>
      <c r="AW67" s="49" t="str">
        <f>""</f>
        <v/>
      </c>
      <c r="AX67" s="54" t="str">
        <f>""</f>
        <v/>
      </c>
      <c r="AY67" s="49" t="str">
        <f>""</f>
        <v/>
      </c>
    </row>
    <row r="68" spans="1:51" ht="114">
      <c r="A68" s="5" t="s">
        <v>154</v>
      </c>
      <c r="B68" s="34" t="str">
        <f>""</f>
        <v/>
      </c>
      <c r="C68" s="34" t="str">
        <f>""</f>
        <v/>
      </c>
      <c r="D68" s="34" t="str">
        <f>""</f>
        <v/>
      </c>
      <c r="E68" s="34" t="str">
        <f>""</f>
        <v/>
      </c>
      <c r="F68" s="34" t="str">
        <f>""</f>
        <v/>
      </c>
      <c r="G68" s="34" t="str">
        <f>""</f>
        <v/>
      </c>
      <c r="H68" s="34" t="str">
        <f>""</f>
        <v/>
      </c>
      <c r="I68" s="34" t="str">
        <f>""</f>
        <v/>
      </c>
      <c r="J68" s="34" t="str">
        <f>""</f>
        <v/>
      </c>
      <c r="K68" s="34" t="str">
        <f>""</f>
        <v/>
      </c>
      <c r="L68" s="34" t="str">
        <f>""</f>
        <v/>
      </c>
      <c r="M68" s="34" t="str">
        <f>""</f>
        <v/>
      </c>
      <c r="N68" s="34" t="str">
        <f>""</f>
        <v/>
      </c>
      <c r="O68" s="35" t="str">
        <f>""</f>
        <v/>
      </c>
      <c r="P68" s="34" t="str">
        <f>""</f>
        <v/>
      </c>
      <c r="Q68" s="35" t="str">
        <f>""</f>
        <v/>
      </c>
      <c r="R68" s="34" t="str">
        <f>""</f>
        <v/>
      </c>
      <c r="S68" s="35" t="str">
        <f>""</f>
        <v/>
      </c>
      <c r="T68" s="34" t="str">
        <f>""</f>
        <v/>
      </c>
      <c r="U68" s="35" t="str">
        <f>""</f>
        <v/>
      </c>
      <c r="V68" s="34" t="str">
        <f>""</f>
        <v/>
      </c>
      <c r="W68" s="35" t="str">
        <f>""</f>
        <v/>
      </c>
      <c r="X68" s="34" t="str">
        <f>""</f>
        <v/>
      </c>
      <c r="Y68" s="35" t="str">
        <f>""</f>
        <v/>
      </c>
      <c r="Z68" s="34" t="str">
        <f>""</f>
        <v/>
      </c>
      <c r="AA68" s="35" t="str">
        <f>""</f>
        <v/>
      </c>
      <c r="AB68" s="34" t="str">
        <f>""</f>
        <v/>
      </c>
      <c r="AC68" s="35" t="str">
        <f>""</f>
        <v/>
      </c>
      <c r="AD68" s="34" t="str">
        <f>""</f>
        <v/>
      </c>
      <c r="AE68" s="35" t="str">
        <f>""</f>
        <v/>
      </c>
      <c r="AF68" s="34" t="str">
        <f>""</f>
        <v/>
      </c>
      <c r="AG68" s="35" t="str">
        <f>""</f>
        <v/>
      </c>
      <c r="AH68" s="34" t="str">
        <f>""</f>
        <v/>
      </c>
      <c r="AI68" s="35" t="str">
        <f>""</f>
        <v/>
      </c>
      <c r="AJ68" s="34" t="str">
        <f>""</f>
        <v/>
      </c>
      <c r="AK68" s="35" t="str">
        <f>""</f>
        <v/>
      </c>
      <c r="AL68" s="34" t="str">
        <f>""</f>
        <v/>
      </c>
      <c r="AM68" s="35" t="str">
        <f>""</f>
        <v/>
      </c>
      <c r="AN68" s="34" t="str">
        <f>""</f>
        <v/>
      </c>
      <c r="AO68" s="35" t="str">
        <f>""</f>
        <v/>
      </c>
      <c r="AP68" s="34" t="str">
        <f>""</f>
        <v/>
      </c>
      <c r="AQ68" s="35" t="str">
        <f>""</f>
        <v/>
      </c>
      <c r="AR68" s="34" t="str">
        <f>""</f>
        <v/>
      </c>
      <c r="AS68" s="35" t="str">
        <f>""</f>
        <v/>
      </c>
      <c r="AT68" s="34" t="str">
        <f>""</f>
        <v/>
      </c>
      <c r="AU68" s="35" t="str">
        <f>""</f>
        <v/>
      </c>
      <c r="AV68" s="34" t="str">
        <f>""</f>
        <v/>
      </c>
      <c r="AW68" s="35" t="str">
        <f>""</f>
        <v/>
      </c>
      <c r="AX68" s="34" t="str">
        <f>""</f>
        <v/>
      </c>
      <c r="AY68" s="35" t="str">
        <f>""</f>
        <v/>
      </c>
    </row>
    <row r="69" spans="1:51">
      <c r="A69" s="6" t="s">
        <v>155</v>
      </c>
      <c r="B69" s="14"/>
      <c r="C69" s="31">
        <f>Table15[[#This Row],[AT]]/B5</f>
        <v>0</v>
      </c>
      <c r="D69" s="30">
        <v>19</v>
      </c>
      <c r="E69" s="31">
        <f>Table15[[#This Row],[BE]]/401</f>
        <v>4.738154613466334E-2</v>
      </c>
      <c r="F69" s="30">
        <v>7</v>
      </c>
      <c r="G69" s="31">
        <f>Table15[[#This Row],[CY]]/316</f>
        <v>2.2151898734177215E-2</v>
      </c>
      <c r="H69" s="30">
        <v>2</v>
      </c>
      <c r="I69" s="31">
        <f>Table15[[#This Row],[CZ]]/14</f>
        <v>0.14285714285714285</v>
      </c>
      <c r="J69" s="30">
        <v>0</v>
      </c>
      <c r="K69" s="31">
        <f>Table15[[#This Row],[DE-BavPrivSec]]/35</f>
        <v>0</v>
      </c>
      <c r="L69" s="30">
        <v>3</v>
      </c>
      <c r="M69" s="31">
        <f>Table15[[#This Row],[DK]]/96</f>
        <v>3.125E-2</v>
      </c>
      <c r="N69" s="30">
        <v>3</v>
      </c>
      <c r="O69" s="31">
        <f>Table15[[#This Row],[EDPS]]/69</f>
        <v>4.3478260869565216E-2</v>
      </c>
      <c r="P69" s="30">
        <v>2</v>
      </c>
      <c r="Q69" s="31">
        <f>Table15[[#This Row],[EE]]/16</f>
        <v>0.125</v>
      </c>
      <c r="R69" s="30">
        <v>0</v>
      </c>
      <c r="S69" s="31">
        <f>Table15[[#This Row],[EL]]/28</f>
        <v>0</v>
      </c>
      <c r="T69" s="30"/>
      <c r="U69" s="31">
        <v>0.04</v>
      </c>
      <c r="V69" s="30">
        <v>0</v>
      </c>
      <c r="W69" s="31">
        <f>Table15[[#This Row],[FI]]/50</f>
        <v>0</v>
      </c>
      <c r="X69" s="30">
        <v>0</v>
      </c>
      <c r="Y69" s="31">
        <f>Table15[[#This Row],[FR]]/14</f>
        <v>0</v>
      </c>
      <c r="Z69" s="30">
        <v>264</v>
      </c>
      <c r="AA69" s="31">
        <f>Table15[[#This Row],[HR]]/3031</f>
        <v>8.709996700758825E-2</v>
      </c>
      <c r="AB69" s="30">
        <v>15</v>
      </c>
      <c r="AC69" s="31">
        <f>Table15[[#This Row],[HU]]/134</f>
        <v>0.11194029850746269</v>
      </c>
      <c r="AD69" s="30">
        <v>1</v>
      </c>
      <c r="AE69" s="31">
        <f>Table15[[#This Row],[IE]]/66</f>
        <v>1.5151515151515152E-2</v>
      </c>
      <c r="AF69" s="30">
        <v>4</v>
      </c>
      <c r="AG69" s="31">
        <f>Table15[[#This Row],[IT]]/55</f>
        <v>7.2727272727272724E-2</v>
      </c>
      <c r="AH69" s="30">
        <v>4</v>
      </c>
      <c r="AI69" s="31">
        <f>Table15[[#This Row],[LI]]/71</f>
        <v>5.6338028169014086E-2</v>
      </c>
      <c r="AJ69" s="30">
        <v>0</v>
      </c>
      <c r="AK69" s="31">
        <f>Table15[[#This Row],[LT]]/9</f>
        <v>0</v>
      </c>
      <c r="AL69" s="30">
        <v>3</v>
      </c>
      <c r="AM69" s="31">
        <f>Table15[[#This Row],[LV]]/179</f>
        <v>1.6759776536312849E-2</v>
      </c>
      <c r="AN69" s="30">
        <v>1</v>
      </c>
      <c r="AO69" s="31">
        <f>Table15[[#This Row],[MT]]/109</f>
        <v>9.1743119266055051E-3</v>
      </c>
      <c r="AP69" s="30">
        <v>12</v>
      </c>
      <c r="AQ69" s="31">
        <f>Table15[[#This Row],[NL]]/946</f>
        <v>1.2684989429175475E-2</v>
      </c>
      <c r="AR69" s="34" t="str">
        <f>""</f>
        <v/>
      </c>
      <c r="AS69" s="35" t="str">
        <f>""</f>
        <v/>
      </c>
      <c r="AT69" s="30">
        <v>29</v>
      </c>
      <c r="AU69" s="31">
        <f>Table15[[#This Row],[PT]]/625</f>
        <v>4.6399999999999997E-2</v>
      </c>
      <c r="AV69" s="34" t="str">
        <f>""</f>
        <v/>
      </c>
      <c r="AW69" s="35" t="str">
        <f>""</f>
        <v/>
      </c>
      <c r="AX69" s="24">
        <v>27</v>
      </c>
      <c r="AY69" s="31">
        <f>Table15[[#This Row],[SI]]/895</f>
        <v>3.0167597765363128E-2</v>
      </c>
    </row>
    <row r="70" spans="1:51">
      <c r="A70" s="6" t="s">
        <v>156</v>
      </c>
      <c r="B70" s="14">
        <v>1</v>
      </c>
      <c r="C70" s="31">
        <f>Table15[[#This Row],[AT]]/B5</f>
        <v>9.0909090909090912E-2</v>
      </c>
      <c r="D70" s="30">
        <v>37</v>
      </c>
      <c r="E70" s="31">
        <f>Table15[[#This Row],[BE]]/401</f>
        <v>9.2269326683291769E-2</v>
      </c>
      <c r="F70" s="30">
        <v>30</v>
      </c>
      <c r="G70" s="31">
        <f>Table15[[#This Row],[CY]]/316</f>
        <v>9.49367088607595E-2</v>
      </c>
      <c r="H70" s="30">
        <v>2</v>
      </c>
      <c r="I70" s="31">
        <f>Table15[[#This Row],[CZ]]/14</f>
        <v>0.14285714285714285</v>
      </c>
      <c r="J70" s="30">
        <v>2</v>
      </c>
      <c r="K70" s="31">
        <f>Table15[[#This Row],[DE-BavPrivSec]]/35</f>
        <v>5.7142857142857141E-2</v>
      </c>
      <c r="L70" s="30">
        <v>3</v>
      </c>
      <c r="M70" s="31">
        <f>Table15[[#This Row],[DK]]/96</f>
        <v>3.125E-2</v>
      </c>
      <c r="N70" s="30">
        <v>1</v>
      </c>
      <c r="O70" s="31">
        <f>Table15[[#This Row],[EDPS]]/69</f>
        <v>1.4492753623188406E-2</v>
      </c>
      <c r="P70" s="30">
        <v>3</v>
      </c>
      <c r="Q70" s="31">
        <f>Table15[[#This Row],[EE]]/16</f>
        <v>0.1875</v>
      </c>
      <c r="R70" s="30">
        <v>3</v>
      </c>
      <c r="S70" s="31">
        <f>Table15[[#This Row],[EL]]/28</f>
        <v>0.10714285714285714</v>
      </c>
      <c r="T70" s="30"/>
      <c r="U70" s="31">
        <v>3.1E-2</v>
      </c>
      <c r="V70" s="30">
        <v>6</v>
      </c>
      <c r="W70" s="31">
        <f>Table15[[#This Row],[FI]]/50</f>
        <v>0.12</v>
      </c>
      <c r="X70" s="30">
        <v>1</v>
      </c>
      <c r="Y70" s="31">
        <f>Table15[[#This Row],[FR]]/14</f>
        <v>7.1428571428571425E-2</v>
      </c>
      <c r="Z70" s="30">
        <v>222</v>
      </c>
      <c r="AA70" s="31">
        <f>Table15[[#This Row],[HR]]/3031</f>
        <v>7.3243154074562847E-2</v>
      </c>
      <c r="AB70" s="30">
        <v>19</v>
      </c>
      <c r="AC70" s="31">
        <f>Table15[[#This Row],[HU]]/134</f>
        <v>0.1417910447761194</v>
      </c>
      <c r="AD70" s="30">
        <v>7</v>
      </c>
      <c r="AE70" s="31">
        <f>Table15[[#This Row],[IE]]/66</f>
        <v>0.10606060606060606</v>
      </c>
      <c r="AF70" s="30">
        <v>6</v>
      </c>
      <c r="AG70" s="31">
        <f>Table15[[#This Row],[IT]]/55</f>
        <v>0.10909090909090909</v>
      </c>
      <c r="AH70" s="30">
        <v>4</v>
      </c>
      <c r="AI70" s="31">
        <f>Table15[[#This Row],[LI]]/71</f>
        <v>5.6338028169014086E-2</v>
      </c>
      <c r="AJ70" s="30">
        <v>0</v>
      </c>
      <c r="AK70" s="31">
        <f>Table15[[#This Row],[LT]]/9</f>
        <v>0</v>
      </c>
      <c r="AL70" s="30">
        <v>15</v>
      </c>
      <c r="AM70" s="31">
        <f>Table15[[#This Row],[LV]]/179</f>
        <v>8.3798882681564241E-2</v>
      </c>
      <c r="AN70" s="30">
        <v>11</v>
      </c>
      <c r="AO70" s="31">
        <f>Table15[[#This Row],[MT]]/109</f>
        <v>0.10091743119266056</v>
      </c>
      <c r="AP70" s="30">
        <v>13</v>
      </c>
      <c r="AQ70" s="31">
        <f>Table15[[#This Row],[NL]]/946</f>
        <v>1.3742071881606765E-2</v>
      </c>
      <c r="AR70" s="34" t="str">
        <f>""</f>
        <v/>
      </c>
      <c r="AS70" s="35" t="str">
        <f>""</f>
        <v/>
      </c>
      <c r="AT70" s="30">
        <v>43</v>
      </c>
      <c r="AU70" s="31">
        <f>Table15[[#This Row],[PT]]/625</f>
        <v>6.88E-2</v>
      </c>
      <c r="AV70" s="34" t="str">
        <f>""</f>
        <v/>
      </c>
      <c r="AW70" s="35" t="str">
        <f>""</f>
        <v/>
      </c>
      <c r="AX70" s="24">
        <v>39</v>
      </c>
      <c r="AY70" s="31">
        <f>Table15[[#This Row],[SI]]/895</f>
        <v>4.357541899441341E-2</v>
      </c>
    </row>
    <row r="71" spans="1:51">
      <c r="A71" s="6" t="s">
        <v>157</v>
      </c>
      <c r="B71" s="14">
        <v>2</v>
      </c>
      <c r="C71" s="31">
        <f>Table15[[#This Row],[AT]]/B5</f>
        <v>0.18181818181818182</v>
      </c>
      <c r="D71" s="30">
        <v>95</v>
      </c>
      <c r="E71" s="31">
        <f>Table15[[#This Row],[BE]]/401</f>
        <v>0.23690773067331672</v>
      </c>
      <c r="F71" s="30">
        <v>131</v>
      </c>
      <c r="G71" s="31">
        <f>Table15[[#This Row],[CY]]/316</f>
        <v>0.41455696202531644</v>
      </c>
      <c r="H71" s="30">
        <v>8</v>
      </c>
      <c r="I71" s="31">
        <f>Table15[[#This Row],[CZ]]/14</f>
        <v>0.5714285714285714</v>
      </c>
      <c r="J71" s="30">
        <v>1</v>
      </c>
      <c r="K71" s="31">
        <f>Table15[[#This Row],[DE-BavPrivSec]]/35</f>
        <v>2.8571428571428571E-2</v>
      </c>
      <c r="L71" s="30">
        <v>27</v>
      </c>
      <c r="M71" s="31">
        <f>Table15[[#This Row],[DK]]/96</f>
        <v>0.28125</v>
      </c>
      <c r="N71" s="30">
        <v>13</v>
      </c>
      <c r="O71" s="31">
        <f>Table15[[#This Row],[EDPS]]/69</f>
        <v>0.18840579710144928</v>
      </c>
      <c r="P71" s="30">
        <v>7</v>
      </c>
      <c r="Q71" s="31">
        <f>Table15[[#This Row],[EE]]/16</f>
        <v>0.4375</v>
      </c>
      <c r="R71" s="30">
        <v>7</v>
      </c>
      <c r="S71" s="31">
        <f>Table15[[#This Row],[EL]]/28</f>
        <v>0.25</v>
      </c>
      <c r="T71" s="30"/>
      <c r="U71" s="31">
        <v>0.28100000000000003</v>
      </c>
      <c r="V71" s="30">
        <v>8</v>
      </c>
      <c r="W71" s="31">
        <f>Table15[[#This Row],[FI]]/50</f>
        <v>0.16</v>
      </c>
      <c r="X71" s="30">
        <v>2</v>
      </c>
      <c r="Y71" s="31">
        <f>Table15[[#This Row],[FR]]/14</f>
        <v>0.14285714285714285</v>
      </c>
      <c r="Z71" s="30">
        <v>842</v>
      </c>
      <c r="AA71" s="31">
        <f>Table15[[#This Row],[HR]]/3031</f>
        <v>0.27779610689541406</v>
      </c>
      <c r="AB71" s="30">
        <v>41</v>
      </c>
      <c r="AC71" s="31">
        <f>Table15[[#This Row],[HU]]/134</f>
        <v>0.30597014925373134</v>
      </c>
      <c r="AD71" s="30">
        <v>13</v>
      </c>
      <c r="AE71" s="31">
        <f>Table15[[#This Row],[IE]]/66</f>
        <v>0.19696969696969696</v>
      </c>
      <c r="AF71" s="30">
        <v>6</v>
      </c>
      <c r="AG71" s="31">
        <f>Table15[[#This Row],[IT]]/55</f>
        <v>0.10909090909090909</v>
      </c>
      <c r="AH71" s="30">
        <v>20</v>
      </c>
      <c r="AI71" s="31">
        <f>Table15[[#This Row],[LI]]/71</f>
        <v>0.28169014084507044</v>
      </c>
      <c r="AJ71" s="30">
        <v>6</v>
      </c>
      <c r="AK71" s="31">
        <f>Table15[[#This Row],[LT]]/9</f>
        <v>0.66666666666666663</v>
      </c>
      <c r="AL71" s="30">
        <v>51</v>
      </c>
      <c r="AM71" s="31">
        <f>Table15[[#This Row],[LV]]/179</f>
        <v>0.28491620111731841</v>
      </c>
      <c r="AN71" s="30">
        <v>30</v>
      </c>
      <c r="AO71" s="31">
        <f>Table15[[#This Row],[MT]]/109</f>
        <v>0.27522935779816515</v>
      </c>
      <c r="AP71" s="30">
        <v>89</v>
      </c>
      <c r="AQ71" s="31">
        <f>Table15[[#This Row],[NL]]/946</f>
        <v>9.4080338266384775E-2</v>
      </c>
      <c r="AR71" s="34" t="str">
        <f>""</f>
        <v/>
      </c>
      <c r="AS71" s="35" t="str">
        <f>""</f>
        <v/>
      </c>
      <c r="AT71" s="30">
        <v>146</v>
      </c>
      <c r="AU71" s="31">
        <f>Table15[[#This Row],[PT]]/625</f>
        <v>0.2336</v>
      </c>
      <c r="AV71" s="34" t="str">
        <f>""</f>
        <v/>
      </c>
      <c r="AW71" s="35" t="str">
        <f>""</f>
        <v/>
      </c>
      <c r="AX71" s="24">
        <v>337</v>
      </c>
      <c r="AY71" s="31">
        <f>Table15[[#This Row],[SI]]/895</f>
        <v>0.376536312849162</v>
      </c>
    </row>
    <row r="72" spans="1:51">
      <c r="A72" s="6" t="s">
        <v>158</v>
      </c>
      <c r="B72" s="14">
        <v>5</v>
      </c>
      <c r="C72" s="31">
        <f>Table15[[#This Row],[AT]]/B5</f>
        <v>0.45454545454545453</v>
      </c>
      <c r="D72" s="30">
        <v>47</v>
      </c>
      <c r="E72" s="31">
        <f>Table15[[#This Row],[BE]]/401</f>
        <v>0.1172069825436409</v>
      </c>
      <c r="F72" s="30">
        <v>58</v>
      </c>
      <c r="G72" s="31">
        <f>Table15[[#This Row],[CY]]/316</f>
        <v>0.18354430379746836</v>
      </c>
      <c r="H72" s="30">
        <v>1</v>
      </c>
      <c r="I72" s="31">
        <f>Table15[[#This Row],[CZ]]/14</f>
        <v>7.1428571428571425E-2</v>
      </c>
      <c r="J72" s="30">
        <v>4</v>
      </c>
      <c r="K72" s="31">
        <f>Table15[[#This Row],[DE-BavPrivSec]]/35</f>
        <v>0.11428571428571428</v>
      </c>
      <c r="L72" s="30">
        <v>25</v>
      </c>
      <c r="M72" s="31">
        <f>Table15[[#This Row],[DK]]/96</f>
        <v>0.26041666666666669</v>
      </c>
      <c r="N72" s="30">
        <v>21</v>
      </c>
      <c r="O72" s="31">
        <f>Table15[[#This Row],[EDPS]]/69</f>
        <v>0.30434782608695654</v>
      </c>
      <c r="P72" s="30">
        <v>1</v>
      </c>
      <c r="Q72" s="31">
        <f>Table15[[#This Row],[EE]]/16</f>
        <v>6.25E-2</v>
      </c>
      <c r="R72" s="30">
        <v>3</v>
      </c>
      <c r="S72" s="31">
        <f>Table15[[#This Row],[EL]]/28</f>
        <v>0.10714285714285714</v>
      </c>
      <c r="T72" s="30"/>
      <c r="U72" s="31">
        <v>0.154</v>
      </c>
      <c r="V72" s="30">
        <v>6</v>
      </c>
      <c r="W72" s="31">
        <f>Table15[[#This Row],[FI]]/50</f>
        <v>0.12</v>
      </c>
      <c r="X72" s="30">
        <v>1</v>
      </c>
      <c r="Y72" s="31">
        <f>Table15[[#This Row],[FR]]/14</f>
        <v>7.1428571428571425E-2</v>
      </c>
      <c r="Z72" s="30">
        <v>280</v>
      </c>
      <c r="AA72" s="31">
        <f>Table15[[#This Row],[HR]]/3031</f>
        <v>9.237875288683603E-2</v>
      </c>
      <c r="AB72" s="30">
        <v>11</v>
      </c>
      <c r="AC72" s="31">
        <f>Table15[[#This Row],[HU]]/134</f>
        <v>8.2089552238805971E-2</v>
      </c>
      <c r="AD72" s="30">
        <v>10</v>
      </c>
      <c r="AE72" s="31">
        <f>Table15[[#This Row],[IE]]/66</f>
        <v>0.15151515151515152</v>
      </c>
      <c r="AF72" s="30">
        <v>8</v>
      </c>
      <c r="AG72" s="31">
        <f>Table15[[#This Row],[IT]]/55</f>
        <v>0.14545454545454545</v>
      </c>
      <c r="AH72" s="30">
        <v>8</v>
      </c>
      <c r="AI72" s="31">
        <f>Table15[[#This Row],[LI]]/71</f>
        <v>0.11267605633802817</v>
      </c>
      <c r="AJ72" s="30">
        <v>3</v>
      </c>
      <c r="AK72" s="31">
        <f>Table15[[#This Row],[LT]]/9</f>
        <v>0.33333333333333331</v>
      </c>
      <c r="AL72" s="30">
        <v>29</v>
      </c>
      <c r="AM72" s="31">
        <f>Table15[[#This Row],[LV]]/179</f>
        <v>0.16201117318435754</v>
      </c>
      <c r="AN72" s="30">
        <v>10</v>
      </c>
      <c r="AO72" s="31">
        <f>Table15[[#This Row],[MT]]/109</f>
        <v>9.1743119266055051E-2</v>
      </c>
      <c r="AP72" s="30">
        <v>70</v>
      </c>
      <c r="AQ72" s="31">
        <f>Table15[[#This Row],[NL]]/946</f>
        <v>7.399577167019028E-2</v>
      </c>
      <c r="AR72" s="34" t="str">
        <f>""</f>
        <v/>
      </c>
      <c r="AS72" s="35" t="str">
        <f>""</f>
        <v/>
      </c>
      <c r="AT72" s="30">
        <v>60</v>
      </c>
      <c r="AU72" s="31">
        <f>Table15[[#This Row],[PT]]/625</f>
        <v>9.6000000000000002E-2</v>
      </c>
      <c r="AV72" s="34" t="str">
        <f>""</f>
        <v/>
      </c>
      <c r="AW72" s="35" t="str">
        <f>""</f>
        <v/>
      </c>
      <c r="AX72" s="24">
        <v>138</v>
      </c>
      <c r="AY72" s="31">
        <f>Table15[[#This Row],[SI]]/895</f>
        <v>0.15418994413407822</v>
      </c>
    </row>
    <row r="73" spans="1:51">
      <c r="A73" s="6" t="s">
        <v>159</v>
      </c>
      <c r="B73" s="14">
        <v>1</v>
      </c>
      <c r="C73" s="31">
        <f>Table15[[#This Row],[AT]]/B5</f>
        <v>9.0909090909090912E-2</v>
      </c>
      <c r="D73" s="30">
        <v>197</v>
      </c>
      <c r="E73" s="31">
        <f>Table15[[#This Row],[BE]]/401</f>
        <v>0.49127182044887779</v>
      </c>
      <c r="F73" s="30">
        <v>74</v>
      </c>
      <c r="G73" s="31">
        <f>Table15[[#This Row],[CY]]/316</f>
        <v>0.23417721518987342</v>
      </c>
      <c r="H73" s="30">
        <v>1</v>
      </c>
      <c r="I73" s="31">
        <f>Table15[[#This Row],[CZ]]/14</f>
        <v>7.1428571428571425E-2</v>
      </c>
      <c r="J73" s="30">
        <v>28</v>
      </c>
      <c r="K73" s="31">
        <f>Table15[[#This Row],[DE-BavPrivSec]]/35</f>
        <v>0.8</v>
      </c>
      <c r="L73" s="30">
        <v>35</v>
      </c>
      <c r="M73" s="31">
        <f>Table15[[#This Row],[DK]]/96</f>
        <v>0.36458333333333331</v>
      </c>
      <c r="N73" s="30">
        <v>31</v>
      </c>
      <c r="O73" s="31">
        <f>Table15[[#This Row],[EDPS]]/69</f>
        <v>0.44927536231884058</v>
      </c>
      <c r="P73" s="30">
        <v>3</v>
      </c>
      <c r="Q73" s="31">
        <f>Table15[[#This Row],[EE]]/16</f>
        <v>0.1875</v>
      </c>
      <c r="R73" s="30">
        <v>12</v>
      </c>
      <c r="S73" s="31">
        <f>Table15[[#This Row],[EL]]/28</f>
        <v>0.42857142857142855</v>
      </c>
      <c r="T73" s="30"/>
      <c r="U73" s="31">
        <v>0.38100000000000001</v>
      </c>
      <c r="V73" s="30">
        <v>26</v>
      </c>
      <c r="W73" s="31">
        <f>Table15[[#This Row],[FI]]/50</f>
        <v>0.52</v>
      </c>
      <c r="X73" s="30">
        <v>8</v>
      </c>
      <c r="Y73" s="31">
        <f>Table15[[#This Row],[FR]]/14</f>
        <v>0.5714285714285714</v>
      </c>
      <c r="Z73" s="30">
        <v>930</v>
      </c>
      <c r="AA73" s="31">
        <f>Table15[[#This Row],[HR]]/3031</f>
        <v>0.30682942923127682</v>
      </c>
      <c r="AB73" s="30">
        <v>38</v>
      </c>
      <c r="AC73" s="31">
        <f>Table15[[#This Row],[HU]]/134</f>
        <v>0.28358208955223879</v>
      </c>
      <c r="AD73" s="30">
        <v>35</v>
      </c>
      <c r="AE73" s="31">
        <f>Table15[[#This Row],[IE]]/66</f>
        <v>0.53030303030303028</v>
      </c>
      <c r="AF73" s="30">
        <v>30</v>
      </c>
      <c r="AG73" s="31">
        <f>Table15[[#This Row],[IT]]/55</f>
        <v>0.54545454545454541</v>
      </c>
      <c r="AH73" s="30">
        <v>34</v>
      </c>
      <c r="AI73" s="31">
        <f>Table15[[#This Row],[LI]]/71</f>
        <v>0.47887323943661969</v>
      </c>
      <c r="AJ73" s="30">
        <v>0</v>
      </c>
      <c r="AK73" s="31">
        <f>Table15[[#This Row],[LT]]/9</f>
        <v>0</v>
      </c>
      <c r="AL73" s="30">
        <v>72</v>
      </c>
      <c r="AM73" s="31">
        <f>Table15[[#This Row],[LV]]/179</f>
        <v>0.4022346368715084</v>
      </c>
      <c r="AN73" s="30">
        <v>48</v>
      </c>
      <c r="AO73" s="31">
        <f>Table15[[#This Row],[MT]]/109</f>
        <v>0.44036697247706424</v>
      </c>
      <c r="AP73" s="30">
        <v>150</v>
      </c>
      <c r="AQ73" s="31">
        <f>Table15[[#This Row],[NL]]/946</f>
        <v>0.15856236786469344</v>
      </c>
      <c r="AR73" s="34" t="str">
        <f>""</f>
        <v/>
      </c>
      <c r="AS73" s="35" t="str">
        <f>""</f>
        <v/>
      </c>
      <c r="AT73" s="30">
        <v>269</v>
      </c>
      <c r="AU73" s="31">
        <f>Table15[[#This Row],[PT]]/625</f>
        <v>0.4304</v>
      </c>
      <c r="AV73" s="34" t="str">
        <f>""</f>
        <v/>
      </c>
      <c r="AW73" s="35" t="str">
        <f>""</f>
        <v/>
      </c>
      <c r="AX73" s="24">
        <v>299</v>
      </c>
      <c r="AY73" s="31">
        <f>Table15[[#This Row],[SI]]/895</f>
        <v>0.33407821229050277</v>
      </c>
    </row>
    <row r="74" spans="1:51">
      <c r="A74" s="6" t="s">
        <v>160</v>
      </c>
      <c r="B74" s="17">
        <v>2</v>
      </c>
      <c r="C74" s="31">
        <f>Table15[[#This Row],[AT]]/B5</f>
        <v>0.18181818181818182</v>
      </c>
      <c r="D74" s="30">
        <v>1</v>
      </c>
      <c r="E74" s="31">
        <f>Table15[[#This Row],[BE]]/401</f>
        <v>2.4937655860349127E-3</v>
      </c>
      <c r="F74" s="30"/>
      <c r="G74" s="31">
        <f>Table15[[#This Row],[CY]]/316</f>
        <v>0</v>
      </c>
      <c r="H74" s="30"/>
      <c r="I74" s="31">
        <f>Table15[[#This Row],[CZ]]/14</f>
        <v>0</v>
      </c>
      <c r="J74" s="34" t="str">
        <f>""</f>
        <v/>
      </c>
      <c r="K74" s="34" t="str">
        <f>""</f>
        <v/>
      </c>
      <c r="L74" s="34" t="str">
        <f>""</f>
        <v/>
      </c>
      <c r="M74" s="34" t="str">
        <f>""</f>
        <v/>
      </c>
      <c r="N74" s="30">
        <v>0</v>
      </c>
      <c r="O74" s="31">
        <f>Table15[[#This Row],[EDPS]]/69</f>
        <v>0</v>
      </c>
      <c r="P74" s="30">
        <v>0</v>
      </c>
      <c r="Q74" s="31">
        <f>Table15[[#This Row],[EE]]/16</f>
        <v>0</v>
      </c>
      <c r="R74" s="30">
        <v>0</v>
      </c>
      <c r="S74" s="31">
        <f>Table15[[#This Row],[EL]]/28</f>
        <v>0</v>
      </c>
      <c r="T74" s="30"/>
      <c r="U74" s="31"/>
      <c r="V74" s="30">
        <v>1</v>
      </c>
      <c r="W74" s="31">
        <f>Table15[[#This Row],[FI]]/50</f>
        <v>0.02</v>
      </c>
      <c r="X74" s="30"/>
      <c r="Y74" s="31">
        <f>Table15[[#This Row],[FR]]/14</f>
        <v>0</v>
      </c>
      <c r="Z74" s="30"/>
      <c r="AA74" s="31">
        <f>Table15[[#This Row],[HR]]/3031</f>
        <v>0</v>
      </c>
      <c r="AB74" s="30">
        <v>8</v>
      </c>
      <c r="AC74" s="31">
        <f>Table15[[#This Row],[HU]]/134</f>
        <v>5.9701492537313432E-2</v>
      </c>
      <c r="AD74" s="30">
        <v>0</v>
      </c>
      <c r="AE74" s="31">
        <f>Table15[[#This Row],[IE]]/66</f>
        <v>0</v>
      </c>
      <c r="AF74" s="34" t="str">
        <f>""</f>
        <v/>
      </c>
      <c r="AG74" s="35" t="str">
        <f>""</f>
        <v/>
      </c>
      <c r="AH74" s="30">
        <v>0</v>
      </c>
      <c r="AI74" s="31">
        <f>Table15[[#This Row],[LI]]/71</f>
        <v>0</v>
      </c>
      <c r="AJ74" s="30">
        <v>0</v>
      </c>
      <c r="AK74" s="31">
        <f>Table15[[#This Row],[LT]]/9</f>
        <v>0</v>
      </c>
      <c r="AL74" s="30">
        <v>7</v>
      </c>
      <c r="AM74" s="31">
        <f>Table15[[#This Row],[LV]]/179</f>
        <v>3.9106145251396648E-2</v>
      </c>
      <c r="AN74" s="30">
        <v>1</v>
      </c>
      <c r="AO74" s="31">
        <f>Table15[[#This Row],[MT]]/109</f>
        <v>9.1743119266055051E-3</v>
      </c>
      <c r="AP74" s="30">
        <v>1</v>
      </c>
      <c r="AQ74" s="31">
        <f>Table15[[#This Row],[NL]]/946</f>
        <v>1.0570824524312897E-3</v>
      </c>
      <c r="AR74" s="34" t="str">
        <f>""</f>
        <v/>
      </c>
      <c r="AS74" s="35" t="str">
        <f>""</f>
        <v/>
      </c>
      <c r="AT74" s="30">
        <v>65</v>
      </c>
      <c r="AU74" s="31">
        <f>Table15[[#This Row],[PT]]/625</f>
        <v>0.104</v>
      </c>
      <c r="AV74" s="34" t="str">
        <f>""</f>
        <v/>
      </c>
      <c r="AW74" s="35" t="str">
        <f>""</f>
        <v/>
      </c>
      <c r="AX74" s="24">
        <v>32</v>
      </c>
      <c r="AY74" s="31">
        <f>Table15[[#This Row],[SI]]/895</f>
        <v>3.5754189944134075E-2</v>
      </c>
    </row>
    <row r="75" spans="1:51">
      <c r="A75" s="6" t="s">
        <v>161</v>
      </c>
      <c r="B75" s="17"/>
      <c r="C75" s="31">
        <f>Table15[[#This Row],[AT]]/B5</f>
        <v>0</v>
      </c>
      <c r="D75" s="30">
        <v>5</v>
      </c>
      <c r="E75" s="31">
        <f>Table15[[#This Row],[BE]]/401</f>
        <v>1.2468827930174564E-2</v>
      </c>
      <c r="F75" s="30">
        <v>9</v>
      </c>
      <c r="G75" s="31">
        <f>Table15[[#This Row],[CY]]/316</f>
        <v>2.8481012658227847E-2</v>
      </c>
      <c r="H75" s="30"/>
      <c r="I75" s="31">
        <f>Table15[[#This Row],[CZ]]/14</f>
        <v>0</v>
      </c>
      <c r="J75" s="34" t="str">
        <f>""</f>
        <v/>
      </c>
      <c r="K75" s="34" t="str">
        <f>""</f>
        <v/>
      </c>
      <c r="L75" s="30">
        <v>3</v>
      </c>
      <c r="M75" s="31">
        <f>Table15[[#This Row],[DK]]/96</f>
        <v>3.125E-2</v>
      </c>
      <c r="N75" s="30">
        <v>0</v>
      </c>
      <c r="O75" s="31">
        <f>Table15[[#This Row],[EDPS]]/69</f>
        <v>0</v>
      </c>
      <c r="P75" s="30">
        <v>0</v>
      </c>
      <c r="Q75" s="31">
        <f>Table15[[#This Row],[EE]]/16</f>
        <v>0</v>
      </c>
      <c r="R75" s="30">
        <v>3</v>
      </c>
      <c r="S75" s="31">
        <f>Table15[[#This Row],[EL]]/28</f>
        <v>0.10714285714285714</v>
      </c>
      <c r="T75" s="30"/>
      <c r="U75" s="31"/>
      <c r="V75" s="30">
        <v>1</v>
      </c>
      <c r="W75" s="31">
        <f>Table15[[#This Row],[FI]]/50</f>
        <v>0.02</v>
      </c>
      <c r="X75" s="30">
        <v>2</v>
      </c>
      <c r="Y75" s="31">
        <f>Table15[[#This Row],[FR]]/14</f>
        <v>0.14285714285714285</v>
      </c>
      <c r="Z75" s="30">
        <v>493</v>
      </c>
      <c r="AA75" s="31">
        <f>Table15[[#This Row],[HR]]/3031</f>
        <v>0.16265258990432199</v>
      </c>
      <c r="AB75" s="30">
        <v>0</v>
      </c>
      <c r="AC75" s="31">
        <f>Table15[[#This Row],[HU]]/134</f>
        <v>0</v>
      </c>
      <c r="AD75" s="30">
        <v>1</v>
      </c>
      <c r="AE75" s="31">
        <f>Table15[[#This Row],[IE]]/66</f>
        <v>1.5151515151515152E-2</v>
      </c>
      <c r="AF75" s="30">
        <v>1</v>
      </c>
      <c r="AG75" s="31">
        <f>Table15[[#This Row],[IT]]/55</f>
        <v>1.8181818181818181E-2</v>
      </c>
      <c r="AH75" s="30">
        <v>1</v>
      </c>
      <c r="AI75" s="31">
        <f>Table15[[#This Row],[LI]]/71</f>
        <v>1.4084507042253521E-2</v>
      </c>
      <c r="AJ75" s="30">
        <v>0</v>
      </c>
      <c r="AK75" s="31">
        <f>Table15[[#This Row],[LT]]/9</f>
        <v>0</v>
      </c>
      <c r="AL75" s="30">
        <v>4</v>
      </c>
      <c r="AM75" s="31">
        <f>Table15[[#This Row],[LV]]/179</f>
        <v>2.23463687150838E-2</v>
      </c>
      <c r="AN75" s="30">
        <v>8</v>
      </c>
      <c r="AO75" s="31">
        <f>Table15[[#This Row],[MT]]/109</f>
        <v>7.3394495412844041E-2</v>
      </c>
      <c r="AP75" s="30">
        <v>4</v>
      </c>
      <c r="AQ75" s="31">
        <f>Table15[[#This Row],[NL]]/946</f>
        <v>4.2283298097251587E-3</v>
      </c>
      <c r="AR75" s="34" t="str">
        <f>""</f>
        <v/>
      </c>
      <c r="AS75" s="35" t="str">
        <f>""</f>
        <v/>
      </c>
      <c r="AT75" s="30">
        <v>13</v>
      </c>
      <c r="AU75" s="31">
        <f>Table15[[#This Row],[PT]]/625</f>
        <v>2.0799999999999999E-2</v>
      </c>
      <c r="AV75" s="34" t="str">
        <f>""</f>
        <v/>
      </c>
      <c r="AW75" s="35" t="str">
        <f>""</f>
        <v/>
      </c>
      <c r="AX75" s="24">
        <v>23</v>
      </c>
      <c r="AY75" s="31">
        <f>Table15[[#This Row],[SI]]/895</f>
        <v>2.5698324022346369E-2</v>
      </c>
    </row>
    <row r="76" spans="1:51" ht="114">
      <c r="A76" s="5" t="s">
        <v>162</v>
      </c>
      <c r="B76" s="34" t="str">
        <f>""</f>
        <v/>
      </c>
      <c r="C76" s="34" t="str">
        <f>""</f>
        <v/>
      </c>
      <c r="D76" s="34" t="str">
        <f>""</f>
        <v/>
      </c>
      <c r="E76" s="34" t="str">
        <f>""</f>
        <v/>
      </c>
      <c r="F76" s="34" t="str">
        <f>""</f>
        <v/>
      </c>
      <c r="G76" s="34" t="str">
        <f>""</f>
        <v/>
      </c>
      <c r="H76" s="34" t="str">
        <f>""</f>
        <v/>
      </c>
      <c r="I76" s="34" t="str">
        <f>""</f>
        <v/>
      </c>
      <c r="J76" s="34" t="str">
        <f>""</f>
        <v/>
      </c>
      <c r="K76" s="34" t="str">
        <f>""</f>
        <v/>
      </c>
      <c r="L76" s="34" t="str">
        <f>""</f>
        <v/>
      </c>
      <c r="M76" s="34" t="str">
        <f>""</f>
        <v/>
      </c>
      <c r="N76" s="34" t="str">
        <f>""</f>
        <v/>
      </c>
      <c r="O76" s="35" t="str">
        <f>""</f>
        <v/>
      </c>
      <c r="P76" s="34" t="str">
        <f>""</f>
        <v/>
      </c>
      <c r="Q76" s="35" t="str">
        <f>""</f>
        <v/>
      </c>
      <c r="R76" s="34" t="str">
        <f>""</f>
        <v/>
      </c>
      <c r="S76" s="35" t="str">
        <f>""</f>
        <v/>
      </c>
      <c r="T76" s="34" t="str">
        <f>""</f>
        <v/>
      </c>
      <c r="U76" s="35" t="str">
        <f>""</f>
        <v/>
      </c>
      <c r="V76" s="34" t="str">
        <f>""</f>
        <v/>
      </c>
      <c r="W76" s="35" t="str">
        <f>""</f>
        <v/>
      </c>
      <c r="X76" s="34" t="str">
        <f>""</f>
        <v/>
      </c>
      <c r="Y76" s="35" t="str">
        <f>""</f>
        <v/>
      </c>
      <c r="Z76" s="34" t="str">
        <f>""</f>
        <v/>
      </c>
      <c r="AA76" s="35" t="str">
        <f>""</f>
        <v/>
      </c>
      <c r="AB76" s="34" t="str">
        <f>""</f>
        <v/>
      </c>
      <c r="AC76" s="35" t="str">
        <f>""</f>
        <v/>
      </c>
      <c r="AD76" s="34" t="str">
        <f>""</f>
        <v/>
      </c>
      <c r="AE76" s="35" t="str">
        <f>""</f>
        <v/>
      </c>
      <c r="AF76" s="34" t="str">
        <f>""</f>
        <v/>
      </c>
      <c r="AG76" s="35" t="str">
        <f>""</f>
        <v/>
      </c>
      <c r="AH76" s="34" t="str">
        <f>""</f>
        <v/>
      </c>
      <c r="AI76" s="35" t="str">
        <f>""</f>
        <v/>
      </c>
      <c r="AJ76" s="34" t="str">
        <f>""</f>
        <v/>
      </c>
      <c r="AK76" s="35" t="str">
        <f>""</f>
        <v/>
      </c>
      <c r="AL76" s="34" t="str">
        <f>""</f>
        <v/>
      </c>
      <c r="AM76" s="35" t="str">
        <f>""</f>
        <v/>
      </c>
      <c r="AN76" s="34" t="str">
        <f>""</f>
        <v/>
      </c>
      <c r="AO76" s="35" t="str">
        <f>""</f>
        <v/>
      </c>
      <c r="AP76" s="34" t="str">
        <f>""</f>
        <v/>
      </c>
      <c r="AQ76" s="35" t="str">
        <f>""</f>
        <v/>
      </c>
      <c r="AR76" s="34" t="str">
        <f>""</f>
        <v/>
      </c>
      <c r="AS76" s="35" t="str">
        <f>""</f>
        <v/>
      </c>
      <c r="AT76" s="34" t="str">
        <f>""</f>
        <v/>
      </c>
      <c r="AU76" s="35" t="str">
        <f>""</f>
        <v/>
      </c>
      <c r="AV76" s="34"/>
      <c r="AW76" s="34"/>
      <c r="AX76" s="34" t="str">
        <f>""</f>
        <v/>
      </c>
      <c r="AY76" s="35" t="str">
        <f>""</f>
        <v/>
      </c>
    </row>
    <row r="77" spans="1:51">
      <c r="A77" s="6" t="s">
        <v>163</v>
      </c>
      <c r="B77" s="14"/>
      <c r="C77" s="31">
        <f>Table15[[#This Row],[AT]]/B5</f>
        <v>0</v>
      </c>
      <c r="D77" s="30">
        <v>33</v>
      </c>
      <c r="E77" s="31">
        <f>Table15[[#This Row],[BE]]/401</f>
        <v>8.2294264339152115E-2</v>
      </c>
      <c r="F77" s="30">
        <v>62</v>
      </c>
      <c r="G77" s="31">
        <f>Table15[[#This Row],[CY]]/316</f>
        <v>0.19620253164556961</v>
      </c>
      <c r="H77" s="30">
        <v>2</v>
      </c>
      <c r="I77" s="31">
        <f>Table15[[#This Row],[CZ]]/14</f>
        <v>0.14285714285714285</v>
      </c>
      <c r="J77" s="30">
        <v>1</v>
      </c>
      <c r="K77" s="31">
        <f>Table15[[#This Row],[DE-BavPrivSec]]/35</f>
        <v>2.8571428571428571E-2</v>
      </c>
      <c r="L77" s="30">
        <v>7</v>
      </c>
      <c r="M77" s="31">
        <f>Table15[[#This Row],[DK]]/96</f>
        <v>7.2916666666666671E-2</v>
      </c>
      <c r="N77" s="30">
        <v>13</v>
      </c>
      <c r="O77" s="31">
        <f>Table15[[#This Row],[EDPS]]/69</f>
        <v>0.18840579710144928</v>
      </c>
      <c r="P77" s="30">
        <v>3</v>
      </c>
      <c r="Q77" s="31">
        <f>Table15[[#This Row],[EE]]/16</f>
        <v>0.1875</v>
      </c>
      <c r="R77" s="30">
        <v>2</v>
      </c>
      <c r="S77" s="31">
        <f>Table15[[#This Row],[EL]]/28</f>
        <v>7.1428571428571425E-2</v>
      </c>
      <c r="T77" s="30"/>
      <c r="U77" s="31">
        <v>9.2999999999999999E-2</v>
      </c>
      <c r="V77" s="30">
        <v>6</v>
      </c>
      <c r="W77" s="31">
        <f>Table15[[#This Row],[FI]]/50</f>
        <v>0.12</v>
      </c>
      <c r="X77" s="30">
        <v>3</v>
      </c>
      <c r="Y77" s="31">
        <f>Table15[[#This Row],[FR]]/14</f>
        <v>0.21428571428571427</v>
      </c>
      <c r="Z77" s="30">
        <v>945</v>
      </c>
      <c r="AA77" s="31">
        <f>Table15[[#This Row],[HR]]/3031</f>
        <v>0.31177829099307158</v>
      </c>
      <c r="AB77" s="30">
        <v>40</v>
      </c>
      <c r="AC77" s="31">
        <f>Table15[[#This Row],[HU]]/134</f>
        <v>0.29850746268656714</v>
      </c>
      <c r="AD77" s="30">
        <v>12</v>
      </c>
      <c r="AE77" s="31">
        <f>Table15[[#This Row],[IE]]/66</f>
        <v>0.18181818181818182</v>
      </c>
      <c r="AF77" s="30">
        <v>3</v>
      </c>
      <c r="AG77" s="31">
        <f>Table15[[#This Row],[IT]]/55</f>
        <v>5.4545454545454543E-2</v>
      </c>
      <c r="AH77" s="30">
        <v>23</v>
      </c>
      <c r="AI77" s="31">
        <f>Table15[[#This Row],[LI]]/71</f>
        <v>0.323943661971831</v>
      </c>
      <c r="AJ77" s="30">
        <v>1</v>
      </c>
      <c r="AK77" s="31">
        <f>Table15[[#This Row],[LT]]/9</f>
        <v>0.1111111111111111</v>
      </c>
      <c r="AL77" s="32">
        <v>18</v>
      </c>
      <c r="AM77" s="31">
        <f>Table15[[#This Row],[LV]]/179</f>
        <v>0.1005586592178771</v>
      </c>
      <c r="AN77" s="30">
        <v>38</v>
      </c>
      <c r="AO77" s="31">
        <f>Table15[[#This Row],[MT]]/109</f>
        <v>0.34862385321100919</v>
      </c>
      <c r="AP77" s="30">
        <v>168</v>
      </c>
      <c r="AQ77" s="31">
        <f>Table15[[#This Row],[NL]]/946</f>
        <v>0.17758985200845667</v>
      </c>
      <c r="AR77" s="34" t="str">
        <f>""</f>
        <v/>
      </c>
      <c r="AS77" s="35" t="str">
        <f>""</f>
        <v/>
      </c>
      <c r="AT77" s="30">
        <v>136</v>
      </c>
      <c r="AU77" s="31">
        <f>Table15[[#This Row],[PT]]/625</f>
        <v>0.21759999999999999</v>
      </c>
      <c r="AV77" s="30">
        <v>1</v>
      </c>
      <c r="AW77" s="31">
        <f>Table15[[#This Row],[SE]]/48</f>
        <v>2.0833333333333332E-2</v>
      </c>
      <c r="AX77" s="30">
        <v>185</v>
      </c>
      <c r="AY77" s="31">
        <f>Table15[[#This Row],[SI]]/895</f>
        <v>0.20670391061452514</v>
      </c>
    </row>
    <row r="78" spans="1:51">
      <c r="A78" s="6" t="s">
        <v>164</v>
      </c>
      <c r="B78" s="14"/>
      <c r="C78" s="31">
        <f>Table15[[#This Row],[AT]]/B5</f>
        <v>0</v>
      </c>
      <c r="D78" s="30">
        <v>50</v>
      </c>
      <c r="E78" s="31">
        <f>Table15[[#This Row],[BE]]/401</f>
        <v>0.12468827930174564</v>
      </c>
      <c r="F78" s="30">
        <v>62</v>
      </c>
      <c r="G78" s="31">
        <f>Table15[[#This Row],[CY]]/316</f>
        <v>0.19620253164556961</v>
      </c>
      <c r="H78" s="30">
        <v>3</v>
      </c>
      <c r="I78" s="31">
        <f>Table15[[#This Row],[CZ]]/14</f>
        <v>0.21428571428571427</v>
      </c>
      <c r="J78" s="30">
        <v>3</v>
      </c>
      <c r="K78" s="31">
        <f>Table15[[#This Row],[DE-BavPrivSec]]/35</f>
        <v>8.5714285714285715E-2</v>
      </c>
      <c r="L78" s="30">
        <v>9</v>
      </c>
      <c r="M78" s="31">
        <f>Table15[[#This Row],[DK]]/96</f>
        <v>9.375E-2</v>
      </c>
      <c r="N78" s="30">
        <v>23</v>
      </c>
      <c r="O78" s="31">
        <f>Table15[[#This Row],[EDPS]]/69</f>
        <v>0.33333333333333331</v>
      </c>
      <c r="P78" s="30">
        <v>2</v>
      </c>
      <c r="Q78" s="31">
        <f>Table15[[#This Row],[EE]]/16</f>
        <v>0.125</v>
      </c>
      <c r="R78" s="30">
        <v>2</v>
      </c>
      <c r="S78" s="31">
        <f>Table15[[#This Row],[EL]]/28</f>
        <v>7.1428571428571425E-2</v>
      </c>
      <c r="T78" s="30"/>
      <c r="U78" s="31">
        <v>4.8000000000000001E-2</v>
      </c>
      <c r="V78" s="30">
        <v>13</v>
      </c>
      <c r="W78" s="31">
        <f>Table15[[#This Row],[FI]]/50</f>
        <v>0.26</v>
      </c>
      <c r="X78" s="30">
        <v>5</v>
      </c>
      <c r="Y78" s="31">
        <f>Table15[[#This Row],[FR]]/14</f>
        <v>0.35714285714285715</v>
      </c>
      <c r="Z78" s="30">
        <v>367</v>
      </c>
      <c r="AA78" s="31">
        <f>Table15[[#This Row],[HR]]/3031</f>
        <v>0.1210821511052458</v>
      </c>
      <c r="AB78" s="30">
        <v>33</v>
      </c>
      <c r="AC78" s="31">
        <f>Table15[[#This Row],[HU]]/134</f>
        <v>0.2462686567164179</v>
      </c>
      <c r="AD78" s="30">
        <v>13</v>
      </c>
      <c r="AE78" s="31">
        <f>Table15[[#This Row],[IE]]/66</f>
        <v>0.19696969696969696</v>
      </c>
      <c r="AF78" s="30">
        <v>3</v>
      </c>
      <c r="AG78" s="31">
        <f>Table15[[#This Row],[IT]]/55</f>
        <v>5.4545454545454543E-2</v>
      </c>
      <c r="AH78" s="30">
        <v>19</v>
      </c>
      <c r="AI78" s="31">
        <f>Table15[[#This Row],[LI]]/71</f>
        <v>0.26760563380281688</v>
      </c>
      <c r="AJ78" s="30">
        <v>1</v>
      </c>
      <c r="AK78" s="31">
        <f>Table15[[#This Row],[LT]]/9</f>
        <v>0.1111111111111111</v>
      </c>
      <c r="AL78" s="32">
        <v>50</v>
      </c>
      <c r="AM78" s="31">
        <f>Table15[[#This Row],[LV]]/179</f>
        <v>0.27932960893854747</v>
      </c>
      <c r="AN78" s="30">
        <v>15</v>
      </c>
      <c r="AO78" s="31">
        <f>Table15[[#This Row],[MT]]/109</f>
        <v>0.13761467889908258</v>
      </c>
      <c r="AP78" s="30">
        <v>143</v>
      </c>
      <c r="AQ78" s="31">
        <f>Table15[[#This Row],[NL]]/946</f>
        <v>0.15116279069767441</v>
      </c>
      <c r="AR78" s="34" t="str">
        <f>""</f>
        <v/>
      </c>
      <c r="AS78" s="35" t="str">
        <f>""</f>
        <v/>
      </c>
      <c r="AT78" s="30">
        <v>84</v>
      </c>
      <c r="AU78" s="31">
        <f>Table15[[#This Row],[PT]]/625</f>
        <v>0.13439999999999999</v>
      </c>
      <c r="AV78" s="30">
        <v>4</v>
      </c>
      <c r="AW78" s="31">
        <f>Table15[[#This Row],[SE]]/48</f>
        <v>8.3333333333333329E-2</v>
      </c>
      <c r="AX78" s="30">
        <v>96</v>
      </c>
      <c r="AY78" s="31">
        <f>Table15[[#This Row],[SI]]/895</f>
        <v>0.10726256983240223</v>
      </c>
    </row>
    <row r="79" spans="1:51">
      <c r="A79" s="6" t="s">
        <v>165</v>
      </c>
      <c r="B79" s="14"/>
      <c r="C79" s="31">
        <f>Table15[[#This Row],[AT]]/B5</f>
        <v>0</v>
      </c>
      <c r="D79" s="30">
        <v>32</v>
      </c>
      <c r="E79" s="31">
        <f>Table15[[#This Row],[BE]]/401</f>
        <v>7.9800498753117205E-2</v>
      </c>
      <c r="F79" s="30">
        <v>41</v>
      </c>
      <c r="G79" s="31">
        <f>Table15[[#This Row],[CY]]/316</f>
        <v>0.12974683544303797</v>
      </c>
      <c r="H79" s="30">
        <v>3</v>
      </c>
      <c r="I79" s="31">
        <f>Table15[[#This Row],[CZ]]/14</f>
        <v>0.21428571428571427</v>
      </c>
      <c r="J79" s="30">
        <v>4</v>
      </c>
      <c r="K79" s="31">
        <f>Table15[[#This Row],[DE-BavPrivSec]]/35</f>
        <v>0.11428571428571428</v>
      </c>
      <c r="L79" s="30">
        <v>12</v>
      </c>
      <c r="M79" s="31">
        <f>Table15[[#This Row],[DK]]/96</f>
        <v>0.125</v>
      </c>
      <c r="N79" s="30">
        <v>12</v>
      </c>
      <c r="O79" s="31">
        <f>Table15[[#This Row],[EDPS]]/69</f>
        <v>0.17391304347826086</v>
      </c>
      <c r="P79" s="30">
        <v>2</v>
      </c>
      <c r="Q79" s="31">
        <f>Table15[[#This Row],[EE]]/16</f>
        <v>0.125</v>
      </c>
      <c r="R79" s="30">
        <v>4</v>
      </c>
      <c r="S79" s="31">
        <f>Table15[[#This Row],[EL]]/28</f>
        <v>0.14285714285714285</v>
      </c>
      <c r="T79" s="30"/>
      <c r="U79" s="31">
        <v>9.5000000000000001E-2</v>
      </c>
      <c r="V79" s="30">
        <v>8</v>
      </c>
      <c r="W79" s="31">
        <f>Table15[[#This Row],[FI]]/50</f>
        <v>0.16</v>
      </c>
      <c r="X79" s="30">
        <v>3</v>
      </c>
      <c r="Y79" s="31">
        <f>Table15[[#This Row],[FR]]/14</f>
        <v>0.21428571428571427</v>
      </c>
      <c r="Z79" s="30">
        <v>214</v>
      </c>
      <c r="AA79" s="31">
        <f>Table15[[#This Row],[HR]]/3031</f>
        <v>7.0603761134938964E-2</v>
      </c>
      <c r="AB79" s="30">
        <v>11</v>
      </c>
      <c r="AC79" s="31">
        <f>Table15[[#This Row],[HU]]/134</f>
        <v>8.2089552238805971E-2</v>
      </c>
      <c r="AD79" s="30">
        <v>19</v>
      </c>
      <c r="AE79" s="31">
        <f>Table15[[#This Row],[IE]]/66</f>
        <v>0.2878787878787879</v>
      </c>
      <c r="AF79" s="30">
        <v>8</v>
      </c>
      <c r="AG79" s="31">
        <f>Table15[[#This Row],[IT]]/55</f>
        <v>0.14545454545454545</v>
      </c>
      <c r="AH79" s="30">
        <v>6</v>
      </c>
      <c r="AI79" s="31">
        <f>Table15[[#This Row],[LI]]/71</f>
        <v>8.4507042253521125E-2</v>
      </c>
      <c r="AJ79" s="30">
        <v>5</v>
      </c>
      <c r="AK79" s="31">
        <f>Table15[[#This Row],[LT]]/9</f>
        <v>0.55555555555555558</v>
      </c>
      <c r="AL79" s="32">
        <v>13</v>
      </c>
      <c r="AM79" s="31">
        <f>Table15[[#This Row],[LV]]/179</f>
        <v>7.2625698324022353E-2</v>
      </c>
      <c r="AN79" s="30">
        <v>12</v>
      </c>
      <c r="AO79" s="31">
        <f>Table15[[#This Row],[MT]]/109</f>
        <v>0.11009174311926606</v>
      </c>
      <c r="AP79" s="30">
        <v>126</v>
      </c>
      <c r="AQ79" s="31">
        <f>Table15[[#This Row],[NL]]/946</f>
        <v>0.1331923890063425</v>
      </c>
      <c r="AR79" s="34" t="str">
        <f>""</f>
        <v/>
      </c>
      <c r="AS79" s="35" t="str">
        <f>""</f>
        <v/>
      </c>
      <c r="AT79" s="30">
        <v>48</v>
      </c>
      <c r="AU79" s="31">
        <f>Table15[[#This Row],[PT]]/625</f>
        <v>7.6799999999999993E-2</v>
      </c>
      <c r="AV79" s="30">
        <v>3</v>
      </c>
      <c r="AW79" s="31">
        <f>Table15[[#This Row],[SE]]/48</f>
        <v>6.25E-2</v>
      </c>
      <c r="AX79" s="30">
        <v>83</v>
      </c>
      <c r="AY79" s="31">
        <f>Table15[[#This Row],[SI]]/895</f>
        <v>9.2737430167597765E-2</v>
      </c>
    </row>
    <row r="80" spans="1:51">
      <c r="A80" s="6" t="s">
        <v>166</v>
      </c>
      <c r="B80" s="14">
        <v>2</v>
      </c>
      <c r="C80" s="31">
        <f>Table15[[#This Row],[AT]]/B5</f>
        <v>0.18181818181818182</v>
      </c>
      <c r="D80" s="30">
        <v>55</v>
      </c>
      <c r="E80" s="31">
        <f>Table15[[#This Row],[BE]]/401</f>
        <v>0.13715710723192021</v>
      </c>
      <c r="F80" s="30">
        <v>23</v>
      </c>
      <c r="G80" s="31">
        <f>Table15[[#This Row],[CY]]/316</f>
        <v>7.2784810126582278E-2</v>
      </c>
      <c r="H80" s="30">
        <v>4</v>
      </c>
      <c r="I80" s="31">
        <f>Table15[[#This Row],[CZ]]/14</f>
        <v>0.2857142857142857</v>
      </c>
      <c r="J80" s="30">
        <v>5</v>
      </c>
      <c r="K80" s="31">
        <f>Table15[[#This Row],[DE-BavPrivSec]]/35</f>
        <v>0.14285714285714285</v>
      </c>
      <c r="L80" s="30">
        <v>18</v>
      </c>
      <c r="M80" s="31">
        <f>Table15[[#This Row],[DK]]/96</f>
        <v>0.1875</v>
      </c>
      <c r="N80" s="30">
        <v>10</v>
      </c>
      <c r="O80" s="31">
        <f>Table15[[#This Row],[EDPS]]/69</f>
        <v>0.14492753623188406</v>
      </c>
      <c r="P80" s="30">
        <v>2</v>
      </c>
      <c r="Q80" s="31">
        <f>Table15[[#This Row],[EE]]/16</f>
        <v>0.125</v>
      </c>
      <c r="R80" s="30">
        <v>2</v>
      </c>
      <c r="S80" s="31">
        <f>Table15[[#This Row],[EL]]/28</f>
        <v>7.1428571428571425E-2</v>
      </c>
      <c r="T80" s="30"/>
      <c r="U80" s="31">
        <v>0.22800000000000001</v>
      </c>
      <c r="V80" s="30">
        <v>5</v>
      </c>
      <c r="W80" s="31">
        <f>Table15[[#This Row],[FI]]/50</f>
        <v>0.1</v>
      </c>
      <c r="X80" s="30">
        <v>1</v>
      </c>
      <c r="Y80" s="31">
        <f>Table15[[#This Row],[FR]]/14</f>
        <v>7.1428571428571425E-2</v>
      </c>
      <c r="Z80" s="30">
        <v>106</v>
      </c>
      <c r="AA80" s="31">
        <f>Table15[[#This Row],[HR]]/3031</f>
        <v>3.4971956450016495E-2</v>
      </c>
      <c r="AB80" s="30">
        <v>6</v>
      </c>
      <c r="AC80" s="31">
        <f>Table15[[#This Row],[HU]]/134</f>
        <v>4.4776119402985072E-2</v>
      </c>
      <c r="AD80" s="30">
        <v>5</v>
      </c>
      <c r="AE80" s="31">
        <f>Table15[[#This Row],[IE]]/66</f>
        <v>7.575757575757576E-2</v>
      </c>
      <c r="AF80" s="30">
        <v>7</v>
      </c>
      <c r="AG80" s="31">
        <f>Table15[[#This Row],[IT]]/55</f>
        <v>0.12727272727272726</v>
      </c>
      <c r="AH80" s="30">
        <v>4</v>
      </c>
      <c r="AI80" s="31">
        <f>Table15[[#This Row],[LI]]/71</f>
        <v>5.6338028169014086E-2</v>
      </c>
      <c r="AJ80" s="30">
        <v>0</v>
      </c>
      <c r="AK80" s="31">
        <f>Table15[[#This Row],[LT]]/9</f>
        <v>0</v>
      </c>
      <c r="AL80" s="32">
        <v>13</v>
      </c>
      <c r="AM80" s="31">
        <f>Table15[[#This Row],[LV]]/179</f>
        <v>7.2625698324022353E-2</v>
      </c>
      <c r="AN80" s="30">
        <v>10</v>
      </c>
      <c r="AO80" s="31">
        <f>Table15[[#This Row],[MT]]/109</f>
        <v>9.1743119266055051E-2</v>
      </c>
      <c r="AP80" s="30">
        <v>106</v>
      </c>
      <c r="AQ80" s="31">
        <f>Table15[[#This Row],[NL]]/946</f>
        <v>0.11205073995771671</v>
      </c>
      <c r="AR80" s="34" t="str">
        <f>""</f>
        <v/>
      </c>
      <c r="AS80" s="35" t="str">
        <f>""</f>
        <v/>
      </c>
      <c r="AT80" s="30">
        <v>61</v>
      </c>
      <c r="AU80" s="31">
        <f>Table15[[#This Row],[PT]]/625</f>
        <v>9.7600000000000006E-2</v>
      </c>
      <c r="AV80" s="30">
        <v>3</v>
      </c>
      <c r="AW80" s="31">
        <f>Table15[[#This Row],[SE]]/48</f>
        <v>6.25E-2</v>
      </c>
      <c r="AX80" s="30">
        <v>32</v>
      </c>
      <c r="AY80" s="31">
        <f>Table15[[#This Row],[SI]]/895</f>
        <v>3.5754189944134075E-2</v>
      </c>
    </row>
    <row r="81" spans="1:51">
      <c r="A81" s="6" t="s">
        <v>167</v>
      </c>
      <c r="B81" s="14">
        <v>9</v>
      </c>
      <c r="C81" s="31">
        <f>Table15[[#This Row],[AT]]/B5</f>
        <v>0.81818181818181823</v>
      </c>
      <c r="D81" s="30">
        <v>174</v>
      </c>
      <c r="E81" s="31">
        <f>Table15[[#This Row],[BE]]/401</f>
        <v>0.43391521197007482</v>
      </c>
      <c r="F81" s="30">
        <v>89</v>
      </c>
      <c r="G81" s="31">
        <f>Table15[[#This Row],[CY]]/316</f>
        <v>0.28164556962025317</v>
      </c>
      <c r="H81" s="30">
        <v>2</v>
      </c>
      <c r="I81" s="31">
        <f>Table15[[#This Row],[CZ]]/14</f>
        <v>0.14285714285714285</v>
      </c>
      <c r="J81" s="30">
        <v>22</v>
      </c>
      <c r="K81" s="31">
        <f>Table15[[#This Row],[DE-BavPrivSec]]/35</f>
        <v>0.62857142857142856</v>
      </c>
      <c r="L81" s="30">
        <v>45</v>
      </c>
      <c r="M81" s="31">
        <f>Table15[[#This Row],[DK]]/96</f>
        <v>0.46875</v>
      </c>
      <c r="N81" s="30">
        <v>8</v>
      </c>
      <c r="O81" s="31">
        <f>Table15[[#This Row],[EDPS]]/69</f>
        <v>0.11594202898550725</v>
      </c>
      <c r="P81" s="30">
        <v>3</v>
      </c>
      <c r="Q81" s="31">
        <f>Table15[[#This Row],[EE]]/16</f>
        <v>0.1875</v>
      </c>
      <c r="R81" s="30">
        <v>13</v>
      </c>
      <c r="S81" s="31">
        <f>Table15[[#This Row],[EL]]/28</f>
        <v>0.4642857142857143</v>
      </c>
      <c r="T81" s="30"/>
      <c r="U81" s="31">
        <v>0.51800000000000002</v>
      </c>
      <c r="V81" s="30">
        <v>12</v>
      </c>
      <c r="W81" s="31">
        <f>Table15[[#This Row],[FI]]/50</f>
        <v>0.24</v>
      </c>
      <c r="X81" s="30">
        <v>0</v>
      </c>
      <c r="Y81" s="31">
        <f>Table15[[#This Row],[FR]]/14</f>
        <v>0</v>
      </c>
      <c r="Z81" s="30">
        <v>399</v>
      </c>
      <c r="AA81" s="31">
        <f>Table15[[#This Row],[HR]]/3031</f>
        <v>0.13163972286374134</v>
      </c>
      <c r="AB81" s="30">
        <v>12</v>
      </c>
      <c r="AC81" s="31">
        <f>Table15[[#This Row],[HU]]/134</f>
        <v>8.9552238805970144E-2</v>
      </c>
      <c r="AD81" s="30">
        <v>13</v>
      </c>
      <c r="AE81" s="31">
        <f>Table15[[#This Row],[IE]]/66</f>
        <v>0.19696969696969696</v>
      </c>
      <c r="AF81" s="30">
        <v>26</v>
      </c>
      <c r="AG81" s="31">
        <f>Table15[[#This Row],[IT]]/55</f>
        <v>0.47272727272727272</v>
      </c>
      <c r="AH81" s="30">
        <v>12</v>
      </c>
      <c r="AI81" s="31">
        <f>Table15[[#This Row],[LI]]/71</f>
        <v>0.16901408450704225</v>
      </c>
      <c r="AJ81" s="30">
        <v>2</v>
      </c>
      <c r="AK81" s="31">
        <f>Table15[[#This Row],[LT]]/9</f>
        <v>0.22222222222222221</v>
      </c>
      <c r="AL81" s="32">
        <v>58</v>
      </c>
      <c r="AM81" s="31">
        <f>Table15[[#This Row],[LV]]/179</f>
        <v>0.32402234636871508</v>
      </c>
      <c r="AN81" s="30">
        <v>17</v>
      </c>
      <c r="AO81" s="31">
        <f>Table15[[#This Row],[MT]]/109</f>
        <v>0.15596330275229359</v>
      </c>
      <c r="AP81" s="30">
        <v>232</v>
      </c>
      <c r="AQ81" s="31">
        <f>Table15[[#This Row],[NL]]/946</f>
        <v>0.2452431289640592</v>
      </c>
      <c r="AR81" s="34" t="str">
        <f>""</f>
        <v/>
      </c>
      <c r="AS81" s="35" t="str">
        <f>""</f>
        <v/>
      </c>
      <c r="AT81" s="30">
        <v>156</v>
      </c>
      <c r="AU81" s="31">
        <f>Table15[[#This Row],[PT]]/625</f>
        <v>0.24959999999999999</v>
      </c>
      <c r="AV81" s="30">
        <v>13</v>
      </c>
      <c r="AW81" s="31">
        <f>Table15[[#This Row],[SE]]/48</f>
        <v>0.27083333333333331</v>
      </c>
      <c r="AX81" s="30">
        <v>228</v>
      </c>
      <c r="AY81" s="31">
        <f>Table15[[#This Row],[SI]]/895</f>
        <v>0.25474860335195532</v>
      </c>
    </row>
    <row r="82" spans="1:51">
      <c r="A82" s="6" t="s">
        <v>168</v>
      </c>
      <c r="B82" s="17"/>
      <c r="C82" s="31">
        <f>Table15[[#This Row],[AT]]/B5</f>
        <v>0</v>
      </c>
      <c r="D82" s="30">
        <v>41</v>
      </c>
      <c r="E82" s="31">
        <f>Table15[[#This Row],[BE]]/401</f>
        <v>0.10224438902743142</v>
      </c>
      <c r="F82" s="30">
        <v>31</v>
      </c>
      <c r="G82" s="31">
        <f>Table15[[#This Row],[CY]]/316</f>
        <v>9.8101265822784806E-2</v>
      </c>
      <c r="H82" s="30"/>
      <c r="I82" s="31">
        <f>Table15[[#This Row],[CZ]]/14</f>
        <v>0</v>
      </c>
      <c r="J82" s="34" t="str">
        <f>""</f>
        <v/>
      </c>
      <c r="K82" s="34" t="str">
        <f>""</f>
        <v/>
      </c>
      <c r="L82" s="30">
        <v>5</v>
      </c>
      <c r="M82" s="31">
        <f>Table15[[#This Row],[DK]]/96</f>
        <v>5.2083333333333336E-2</v>
      </c>
      <c r="N82" s="30">
        <v>0</v>
      </c>
      <c r="O82" s="31">
        <f>Table15[[#This Row],[EDPS]]/69</f>
        <v>0</v>
      </c>
      <c r="P82" s="30">
        <v>4</v>
      </c>
      <c r="Q82" s="31">
        <f>Table15[[#This Row],[EE]]/16</f>
        <v>0.25</v>
      </c>
      <c r="R82" s="30">
        <v>5</v>
      </c>
      <c r="S82" s="31">
        <f>Table15[[#This Row],[EL]]/28</f>
        <v>0.17857142857142858</v>
      </c>
      <c r="T82" s="30"/>
      <c r="U82" s="31"/>
      <c r="V82" s="30">
        <v>3</v>
      </c>
      <c r="W82" s="31">
        <f>Table15[[#This Row],[FI]]/50</f>
        <v>0.06</v>
      </c>
      <c r="X82" s="30">
        <v>2</v>
      </c>
      <c r="Y82" s="31">
        <f>Table15[[#This Row],[FR]]/14</f>
        <v>0.14285714285714285</v>
      </c>
      <c r="Z82" s="30">
        <v>495</v>
      </c>
      <c r="AA82" s="31">
        <f>Table15[[#This Row],[HR]]/3031</f>
        <v>0.16331243813922797</v>
      </c>
      <c r="AB82" s="30">
        <v>20</v>
      </c>
      <c r="AC82" s="31">
        <f>Table15[[#This Row],[HU]]/134</f>
        <v>0.14925373134328357</v>
      </c>
      <c r="AD82" s="30">
        <v>3</v>
      </c>
      <c r="AE82" s="31">
        <f>Table15[[#This Row],[IE]]/66</f>
        <v>4.5454545454545456E-2</v>
      </c>
      <c r="AF82" s="30">
        <v>6</v>
      </c>
      <c r="AG82" s="31">
        <f>Table15[[#This Row],[IT]]/55</f>
        <v>0.10909090909090909</v>
      </c>
      <c r="AH82" s="30">
        <v>6</v>
      </c>
      <c r="AI82" s="31">
        <f>Table15[[#This Row],[LI]]/71</f>
        <v>8.4507042253521125E-2</v>
      </c>
      <c r="AJ82" s="30">
        <v>0</v>
      </c>
      <c r="AK82" s="31">
        <f>Table15[[#This Row],[LT]]/9</f>
        <v>0</v>
      </c>
      <c r="AL82" s="32">
        <v>22</v>
      </c>
      <c r="AM82" s="31">
        <f>Table15[[#This Row],[LV]]/179</f>
        <v>0.12290502793296089</v>
      </c>
      <c r="AN82" s="30">
        <v>13</v>
      </c>
      <c r="AO82" s="31">
        <f>Table15[[#This Row],[MT]]/109</f>
        <v>0.11926605504587157</v>
      </c>
      <c r="AP82" s="30">
        <v>114</v>
      </c>
      <c r="AQ82" s="31">
        <f>Table15[[#This Row],[NL]]/946</f>
        <v>0.12050739957716702</v>
      </c>
      <c r="AR82" s="34" t="str">
        <f>""</f>
        <v/>
      </c>
      <c r="AS82" s="35" t="str">
        <f>""</f>
        <v/>
      </c>
      <c r="AT82" s="30"/>
      <c r="AU82" s="31">
        <f>Table15[[#This Row],[PT]]/625</f>
        <v>0</v>
      </c>
      <c r="AV82" s="34" t="str">
        <f>""</f>
        <v/>
      </c>
      <c r="AW82" s="35" t="str">
        <f>""</f>
        <v/>
      </c>
      <c r="AX82" s="30">
        <v>150</v>
      </c>
      <c r="AY82" s="31">
        <f>Table15[[#This Row],[SI]]/895</f>
        <v>0.16759776536312848</v>
      </c>
    </row>
    <row r="83" spans="1:51" s="50" customFormat="1" ht="14.65" customHeight="1">
      <c r="A83" s="51" t="s">
        <v>169</v>
      </c>
      <c r="B83" s="54" t="str">
        <f>""</f>
        <v/>
      </c>
      <c r="C83" s="49" t="str">
        <f>""</f>
        <v/>
      </c>
      <c r="D83" s="54">
        <v>16</v>
      </c>
      <c r="E83" s="49">
        <f>Table15[[#This Row],[BE]]/401</f>
        <v>3.9900249376558602E-2</v>
      </c>
      <c r="F83" s="54" t="str">
        <f>""</f>
        <v/>
      </c>
      <c r="G83" s="49" t="str">
        <f>""</f>
        <v/>
      </c>
      <c r="H83" s="54" t="str">
        <f>""</f>
        <v/>
      </c>
      <c r="I83" s="49" t="str">
        <f>""</f>
        <v/>
      </c>
      <c r="J83" s="54">
        <v>0</v>
      </c>
      <c r="K83" s="49">
        <f>Table15[[#This Row],[DE-BavPrivSec]]/35</f>
        <v>0</v>
      </c>
      <c r="L83" s="54" t="str">
        <f>""</f>
        <v/>
      </c>
      <c r="M83" s="49" t="str">
        <f>""</f>
        <v/>
      </c>
      <c r="N83" s="54">
        <v>3</v>
      </c>
      <c r="O83" s="49">
        <f>Table15[[#This Row],[EDPS]]/69</f>
        <v>4.3478260869565216E-2</v>
      </c>
      <c r="P83" s="54" t="str">
        <f>""</f>
        <v/>
      </c>
      <c r="Q83" s="49" t="str">
        <f>""</f>
        <v/>
      </c>
      <c r="R83" s="54" t="str">
        <f>""</f>
        <v/>
      </c>
      <c r="S83" s="49" t="str">
        <f>""</f>
        <v/>
      </c>
      <c r="T83" s="54" t="str">
        <f>""</f>
        <v/>
      </c>
      <c r="U83" s="49" t="str">
        <f>""</f>
        <v/>
      </c>
      <c r="V83" s="54">
        <v>1</v>
      </c>
      <c r="W83" s="49">
        <f>Table15[[#This Row],[FI]]/50</f>
        <v>0.02</v>
      </c>
      <c r="X83" s="54" t="str">
        <f>""</f>
        <v/>
      </c>
      <c r="Y83" s="49" t="str">
        <f>""</f>
        <v/>
      </c>
      <c r="Z83" s="54" t="str">
        <f>""</f>
        <v/>
      </c>
      <c r="AA83" s="49" t="str">
        <f>""</f>
        <v/>
      </c>
      <c r="AB83" s="54">
        <v>12</v>
      </c>
      <c r="AC83" s="49">
        <f>Table15[[#This Row],[HU]]/134</f>
        <v>8.9552238805970144E-2</v>
      </c>
      <c r="AD83" s="54">
        <v>1</v>
      </c>
      <c r="AE83" s="49">
        <f>Table15[[#This Row],[IE]]/66</f>
        <v>1.5151515151515152E-2</v>
      </c>
      <c r="AF83" s="54" t="str">
        <f>""</f>
        <v/>
      </c>
      <c r="AG83" s="49" t="str">
        <f>""</f>
        <v/>
      </c>
      <c r="AH83" s="54">
        <v>1</v>
      </c>
      <c r="AI83" s="49">
        <f>Table15[[#This Row],[LI]]/71</f>
        <v>1.4084507042253521E-2</v>
      </c>
      <c r="AJ83" s="54" t="str">
        <f>""</f>
        <v/>
      </c>
      <c r="AK83" s="49" t="str">
        <f>""</f>
        <v/>
      </c>
      <c r="AL83" s="54">
        <v>5</v>
      </c>
      <c r="AM83" s="49">
        <f>Table15[[#This Row],[LV]]/179</f>
        <v>2.7932960893854747E-2</v>
      </c>
      <c r="AN83" s="54">
        <v>4</v>
      </c>
      <c r="AO83" s="49">
        <f>Table15[[#This Row],[MT]]/109</f>
        <v>3.669724770642202E-2</v>
      </c>
      <c r="AP83" s="109">
        <v>29</v>
      </c>
      <c r="AQ83" s="49">
        <f>Table15[[#This Row],[NL]]/946</f>
        <v>3.06553911205074E-2</v>
      </c>
      <c r="AR83" s="54" t="str">
        <f>""</f>
        <v/>
      </c>
      <c r="AS83" s="49" t="str">
        <f>""</f>
        <v/>
      </c>
      <c r="AT83" s="54">
        <v>72</v>
      </c>
      <c r="AU83" s="49">
        <f>Table15[[#This Row],[PT]]/625</f>
        <v>0.1152</v>
      </c>
      <c r="AV83" s="54" t="str">
        <f>""</f>
        <v/>
      </c>
      <c r="AW83" s="49" t="str">
        <f>""</f>
        <v/>
      </c>
      <c r="AX83" s="54">
        <v>121</v>
      </c>
      <c r="AY83" s="49">
        <f>Table15[[#This Row],[SI]]/895</f>
        <v>0.13519553072625698</v>
      </c>
    </row>
    <row r="84" spans="1:51" s="50" customFormat="1" ht="14.65" customHeight="1">
      <c r="A84" s="51" t="s">
        <v>344</v>
      </c>
      <c r="B84" s="54" t="str">
        <f>""</f>
        <v/>
      </c>
      <c r="C84" s="54" t="str">
        <f>""</f>
        <v/>
      </c>
      <c r="D84" s="54" t="str">
        <f>""</f>
        <v/>
      </c>
      <c r="E84" s="54" t="str">
        <f>""</f>
        <v/>
      </c>
      <c r="F84" s="54" t="str">
        <f>""</f>
        <v/>
      </c>
      <c r="G84" s="54" t="str">
        <f>""</f>
        <v/>
      </c>
      <c r="H84" s="54" t="str">
        <f>""</f>
        <v/>
      </c>
      <c r="I84" s="54" t="str">
        <f>""</f>
        <v/>
      </c>
      <c r="J84" s="54" t="str">
        <f>""</f>
        <v/>
      </c>
      <c r="K84" s="54" t="str">
        <f>""</f>
        <v/>
      </c>
      <c r="L84" s="54" t="str">
        <f>""</f>
        <v/>
      </c>
      <c r="M84" s="54" t="str">
        <f>""</f>
        <v/>
      </c>
      <c r="N84" s="54" t="str">
        <f>""</f>
        <v/>
      </c>
      <c r="O84" s="54" t="str">
        <f>""</f>
        <v/>
      </c>
      <c r="P84" s="54" t="str">
        <f>""</f>
        <v/>
      </c>
      <c r="Q84" s="54" t="str">
        <f>""</f>
        <v/>
      </c>
      <c r="R84" s="54" t="str">
        <f>""</f>
        <v/>
      </c>
      <c r="S84" s="54" t="str">
        <f>""</f>
        <v/>
      </c>
      <c r="T84" s="54" t="str">
        <f>""</f>
        <v/>
      </c>
      <c r="U84" s="54" t="str">
        <f>""</f>
        <v/>
      </c>
      <c r="V84" s="54" t="str">
        <f>""</f>
        <v/>
      </c>
      <c r="W84" s="54" t="str">
        <f>""</f>
        <v/>
      </c>
      <c r="X84" s="54" t="str">
        <f>""</f>
        <v/>
      </c>
      <c r="Y84" s="54" t="str">
        <f>""</f>
        <v/>
      </c>
      <c r="Z84" s="54" t="str">
        <f>""</f>
        <v/>
      </c>
      <c r="AA84" s="54" t="str">
        <f>""</f>
        <v/>
      </c>
      <c r="AB84" s="54" t="str">
        <f>""</f>
        <v/>
      </c>
      <c r="AC84" s="54" t="str">
        <f>""</f>
        <v/>
      </c>
      <c r="AD84" s="54" t="str">
        <f>""</f>
        <v/>
      </c>
      <c r="AE84" s="54" t="str">
        <f>""</f>
        <v/>
      </c>
      <c r="AF84" s="54" t="str">
        <f>""</f>
        <v/>
      </c>
      <c r="AG84" s="54" t="str">
        <f>""</f>
        <v/>
      </c>
      <c r="AH84" s="54" t="str">
        <f>""</f>
        <v/>
      </c>
      <c r="AI84" s="54" t="str">
        <f>""</f>
        <v/>
      </c>
      <c r="AJ84" s="54" t="str">
        <f>""</f>
        <v/>
      </c>
      <c r="AK84" s="54" t="str">
        <f>""</f>
        <v/>
      </c>
      <c r="AL84" s="54" t="str">
        <f>""</f>
        <v/>
      </c>
      <c r="AM84" s="54" t="str">
        <f>""</f>
        <v/>
      </c>
      <c r="AN84" s="54" t="str">
        <f>""</f>
        <v/>
      </c>
      <c r="AO84" s="54" t="str">
        <f>""</f>
        <v/>
      </c>
      <c r="AP84" s="54" t="str">
        <f>""</f>
        <v/>
      </c>
      <c r="AQ84" s="54" t="str">
        <f>""</f>
        <v/>
      </c>
      <c r="AR84" s="54" t="str">
        <f>""</f>
        <v/>
      </c>
      <c r="AS84" s="54" t="str">
        <f>""</f>
        <v/>
      </c>
      <c r="AT84" s="54" t="str">
        <f>""</f>
        <v/>
      </c>
      <c r="AU84" s="54" t="str">
        <f>""</f>
        <v/>
      </c>
      <c r="AV84" s="54">
        <v>24</v>
      </c>
      <c r="AW84" s="49">
        <f>Table15[[#This Row],[SE]]/48</f>
        <v>0.5</v>
      </c>
      <c r="AX84" s="54" t="str">
        <f>""</f>
        <v/>
      </c>
      <c r="AY84" s="54" t="str">
        <f>""</f>
        <v/>
      </c>
    </row>
    <row r="85" spans="1:51" ht="99.75">
      <c r="A85" s="5" t="s">
        <v>170</v>
      </c>
      <c r="B85" s="16">
        <v>11</v>
      </c>
      <c r="C85" s="23">
        <f>Table15[[#This Row],[AT]]/B5</f>
        <v>1</v>
      </c>
      <c r="D85" s="24">
        <v>273</v>
      </c>
      <c r="E85" s="23">
        <f>Table15[[#This Row],[BE]]/401</f>
        <v>0.68079800498753118</v>
      </c>
      <c r="F85" s="24">
        <v>266</v>
      </c>
      <c r="G85" s="23">
        <f>Table15[[#This Row],[CY]]/316</f>
        <v>0.84177215189873422</v>
      </c>
      <c r="H85" s="24">
        <v>9</v>
      </c>
      <c r="I85" s="23">
        <f>Table15[[#This Row],[CZ]]/14</f>
        <v>0.6428571428571429</v>
      </c>
      <c r="J85" s="24">
        <v>33</v>
      </c>
      <c r="K85" s="23">
        <f>Table15[[#This Row],[DE-BavPrivSec]]/35</f>
        <v>0.94285714285714284</v>
      </c>
      <c r="L85" s="24">
        <v>83</v>
      </c>
      <c r="M85" s="23">
        <f>Table15[[#This Row],[DK]]/96</f>
        <v>0.86458333333333337</v>
      </c>
      <c r="N85" s="24">
        <v>64</v>
      </c>
      <c r="O85" s="23">
        <f>Table15[[#This Row],[EDPS]]/69</f>
        <v>0.92753623188405798</v>
      </c>
      <c r="P85" s="24">
        <v>12</v>
      </c>
      <c r="Q85" s="23">
        <f>Table15[[#This Row],[EE]]/16</f>
        <v>0.75</v>
      </c>
      <c r="R85" s="24">
        <v>23</v>
      </c>
      <c r="S85" s="23">
        <f>Table15[[#This Row],[EL]]/28</f>
        <v>0.8214285714285714</v>
      </c>
      <c r="T85" s="24"/>
      <c r="U85" s="23">
        <v>0.78800000000000003</v>
      </c>
      <c r="V85" s="24">
        <v>35</v>
      </c>
      <c r="W85" s="23">
        <f>Table15[[#This Row],[FI]]/50</f>
        <v>0.7</v>
      </c>
      <c r="X85" s="24">
        <v>13</v>
      </c>
      <c r="Y85" s="23">
        <f>Table15[[#This Row],[FR]]/14</f>
        <v>0.9285714285714286</v>
      </c>
      <c r="Z85" s="24">
        <v>2442</v>
      </c>
      <c r="AA85" s="23">
        <f>Table15[[#This Row],[HR]]/3031</f>
        <v>0.80567469482019138</v>
      </c>
      <c r="AB85" s="24">
        <v>115</v>
      </c>
      <c r="AC85" s="23">
        <f>Table15[[#This Row],[HU]]/134</f>
        <v>0.85820895522388063</v>
      </c>
      <c r="AD85" s="24">
        <v>57</v>
      </c>
      <c r="AE85" s="23">
        <f>Table15[[#This Row],[IE]]/66</f>
        <v>0.86363636363636365</v>
      </c>
      <c r="AF85" s="24">
        <v>51</v>
      </c>
      <c r="AG85" s="23">
        <f>Table15[[#This Row],[IT]]/55</f>
        <v>0.92727272727272725</v>
      </c>
      <c r="AH85" s="24">
        <v>52</v>
      </c>
      <c r="AI85" s="23">
        <f>Table15[[#This Row],[LI]]/71</f>
        <v>0.73239436619718312</v>
      </c>
      <c r="AJ85" s="24">
        <v>9</v>
      </c>
      <c r="AK85" s="23">
        <f>Table15[[#This Row],[LT]]/9</f>
        <v>1</v>
      </c>
      <c r="AL85" s="25">
        <v>169</v>
      </c>
      <c r="AM85" s="23">
        <f>Table15[[#This Row],[LV]]/179</f>
        <v>0.94413407821229045</v>
      </c>
      <c r="AN85" s="24">
        <v>93</v>
      </c>
      <c r="AO85" s="23">
        <f>Table15[[#This Row],[MT]]/109</f>
        <v>0.85321100917431192</v>
      </c>
      <c r="AP85" s="24">
        <v>280</v>
      </c>
      <c r="AQ85" s="31">
        <f>Table15[[#This Row],[NL]]/946</f>
        <v>0.29598308668076112</v>
      </c>
      <c r="AR85" s="34" t="str">
        <f>""</f>
        <v/>
      </c>
      <c r="AS85" s="35" t="str">
        <f>""</f>
        <v/>
      </c>
      <c r="AT85" s="24">
        <v>402</v>
      </c>
      <c r="AU85" s="23">
        <f>Table15[[#This Row],[PT]]/625</f>
        <v>0.64319999999999999</v>
      </c>
      <c r="AV85" s="24">
        <v>43</v>
      </c>
      <c r="AW85" s="23">
        <f>Table15[[#This Row],[SE]]/48</f>
        <v>0.89583333333333337</v>
      </c>
      <c r="AX85" s="24">
        <v>831</v>
      </c>
      <c r="AY85" s="23">
        <f>Table15[[#This Row],[SI]]/895</f>
        <v>0.92849162011173181</v>
      </c>
    </row>
    <row r="86" spans="1:51" ht="99.75">
      <c r="A86" s="5" t="s">
        <v>171</v>
      </c>
      <c r="B86" s="16">
        <v>11</v>
      </c>
      <c r="C86" s="23">
        <f>Table15[[#This Row],[AT]]/B5</f>
        <v>1</v>
      </c>
      <c r="D86" s="24">
        <v>237</v>
      </c>
      <c r="E86" s="23">
        <f>Table15[[#This Row],[BE]]/401</f>
        <v>0.59102244389027436</v>
      </c>
      <c r="F86" s="24">
        <v>248</v>
      </c>
      <c r="G86" s="23">
        <f>Table15[[#This Row],[CY]]/316</f>
        <v>0.78481012658227844</v>
      </c>
      <c r="H86" s="24">
        <v>8</v>
      </c>
      <c r="I86" s="23">
        <f>Table15[[#This Row],[CZ]]/14</f>
        <v>0.5714285714285714</v>
      </c>
      <c r="J86" s="24">
        <v>32</v>
      </c>
      <c r="K86" s="23">
        <f>Table15[[#This Row],[DE-BavPrivSec]]/35</f>
        <v>0.91428571428571426</v>
      </c>
      <c r="L86" s="24">
        <v>86</v>
      </c>
      <c r="M86" s="23">
        <f>Table15[[#This Row],[DK]]/96</f>
        <v>0.89583333333333337</v>
      </c>
      <c r="N86" s="24">
        <v>59</v>
      </c>
      <c r="O86" s="23">
        <f>Table15[[#This Row],[EDPS]]/69</f>
        <v>0.85507246376811596</v>
      </c>
      <c r="P86" s="24">
        <v>12</v>
      </c>
      <c r="Q86" s="23">
        <f>Table15[[#This Row],[EE]]/16</f>
        <v>0.75</v>
      </c>
      <c r="R86" s="24">
        <v>22</v>
      </c>
      <c r="S86" s="23">
        <f>Table15[[#This Row],[EL]]/28</f>
        <v>0.7857142857142857</v>
      </c>
      <c r="T86" s="24"/>
      <c r="U86" s="23">
        <v>0.58299999999999996</v>
      </c>
      <c r="V86" s="24">
        <v>39</v>
      </c>
      <c r="W86" s="23">
        <f>Table15[[#This Row],[FI]]/50</f>
        <v>0.78</v>
      </c>
      <c r="X86" s="34" t="str">
        <f>""</f>
        <v/>
      </c>
      <c r="Y86" s="35" t="str">
        <f>""</f>
        <v/>
      </c>
      <c r="Z86" s="24">
        <v>2363</v>
      </c>
      <c r="AA86" s="23">
        <f>Table15[[#This Row],[HR]]/3031</f>
        <v>0.77961068954140544</v>
      </c>
      <c r="AB86" s="24">
        <v>106</v>
      </c>
      <c r="AC86" s="23">
        <f>Table15[[#This Row],[HU]]/134</f>
        <v>0.79104477611940294</v>
      </c>
      <c r="AD86" s="24">
        <v>52</v>
      </c>
      <c r="AE86" s="23">
        <f>Table15[[#This Row],[IE]]/66</f>
        <v>0.78787878787878785</v>
      </c>
      <c r="AF86" s="24">
        <v>48</v>
      </c>
      <c r="AG86" s="23">
        <f>Table15[[#This Row],[IT]]/55</f>
        <v>0.87272727272727268</v>
      </c>
      <c r="AH86" s="24">
        <v>50</v>
      </c>
      <c r="AI86" s="23">
        <f>Table15[[#This Row],[LI]]/71</f>
        <v>0.70422535211267601</v>
      </c>
      <c r="AJ86" s="24">
        <v>9</v>
      </c>
      <c r="AK86" s="23">
        <f>Table15[[#This Row],[LT]]/9</f>
        <v>1</v>
      </c>
      <c r="AL86" s="25">
        <v>159</v>
      </c>
      <c r="AM86" s="23">
        <f>Table15[[#This Row],[LV]]/179</f>
        <v>0.88826815642458101</v>
      </c>
      <c r="AN86" s="24">
        <v>89</v>
      </c>
      <c r="AO86" s="23">
        <f>Table15[[#This Row],[MT]]/109</f>
        <v>0.8165137614678899</v>
      </c>
      <c r="AP86" s="24">
        <v>251</v>
      </c>
      <c r="AQ86" s="31">
        <f>Table15[[#This Row],[NL]]/946</f>
        <v>0.26532769556025371</v>
      </c>
      <c r="AR86" s="34" t="str">
        <f>""</f>
        <v/>
      </c>
      <c r="AS86" s="35" t="str">
        <f>""</f>
        <v/>
      </c>
      <c r="AT86" s="24">
        <v>389</v>
      </c>
      <c r="AU86" s="23">
        <f>Table15[[#This Row],[PT]]/625</f>
        <v>0.62239999999999995</v>
      </c>
      <c r="AV86" s="24">
        <v>38</v>
      </c>
      <c r="AW86" s="23">
        <f>Table15[[#This Row],[SE]]/48</f>
        <v>0.79166666666666663</v>
      </c>
      <c r="AX86" s="24">
        <v>792</v>
      </c>
      <c r="AY86" s="23">
        <f>Table15[[#This Row],[SI]]/895</f>
        <v>0.88491620111731839</v>
      </c>
    </row>
    <row r="87" spans="1:51" ht="99.75">
      <c r="A87" s="5" t="s">
        <v>172</v>
      </c>
      <c r="B87" s="16">
        <v>11</v>
      </c>
      <c r="C87" s="23">
        <f>Table15[[#This Row],[AT]]/B5</f>
        <v>1</v>
      </c>
      <c r="D87" s="24">
        <v>243</v>
      </c>
      <c r="E87" s="23">
        <f>Table15[[#This Row],[BE]]/401</f>
        <v>0.6059850374064838</v>
      </c>
      <c r="F87" s="24">
        <v>274</v>
      </c>
      <c r="G87" s="23">
        <f>Table15[[#This Row],[CY]]/316</f>
        <v>0.86708860759493667</v>
      </c>
      <c r="H87" s="24">
        <v>9</v>
      </c>
      <c r="I87" s="23">
        <f>Table15[[#This Row],[CZ]]/14</f>
        <v>0.6428571428571429</v>
      </c>
      <c r="J87" s="24">
        <v>32</v>
      </c>
      <c r="K87" s="23">
        <f>Table15[[#This Row],[DE-BavPrivSec]]/35</f>
        <v>0.91428571428571426</v>
      </c>
      <c r="L87" s="24">
        <v>88</v>
      </c>
      <c r="M87" s="23">
        <f>Table15[[#This Row],[DK]]/96</f>
        <v>0.91666666666666663</v>
      </c>
      <c r="N87" s="24">
        <v>60</v>
      </c>
      <c r="O87" s="23">
        <f>Table15[[#This Row],[EDPS]]/69</f>
        <v>0.86956521739130432</v>
      </c>
      <c r="P87" s="24">
        <v>14</v>
      </c>
      <c r="Q87" s="23">
        <f>Table15[[#This Row],[EE]]/16</f>
        <v>0.875</v>
      </c>
      <c r="R87" s="24">
        <v>20</v>
      </c>
      <c r="S87" s="23">
        <f>Table15[[#This Row],[EL]]/28</f>
        <v>0.7142857142857143</v>
      </c>
      <c r="T87" s="24"/>
      <c r="U87" s="23">
        <v>0.75800000000000001</v>
      </c>
      <c r="V87" s="24">
        <v>25</v>
      </c>
      <c r="W87" s="23">
        <f>Table15[[#This Row],[FI]]/50</f>
        <v>0.5</v>
      </c>
      <c r="X87" s="34" t="str">
        <f>""</f>
        <v/>
      </c>
      <c r="Y87" s="35" t="str">
        <f>""</f>
        <v/>
      </c>
      <c r="Z87" s="24">
        <v>2254</v>
      </c>
      <c r="AA87" s="23">
        <f>Table15[[#This Row],[HR]]/3031</f>
        <v>0.74364896073902997</v>
      </c>
      <c r="AB87" s="24">
        <v>110</v>
      </c>
      <c r="AC87" s="23">
        <f>Table15[[#This Row],[HU]]/134</f>
        <v>0.82089552238805974</v>
      </c>
      <c r="AD87" s="24">
        <v>49</v>
      </c>
      <c r="AE87" s="23">
        <f>Table15[[#This Row],[IE]]/66</f>
        <v>0.74242424242424243</v>
      </c>
      <c r="AF87" s="24">
        <v>47</v>
      </c>
      <c r="AG87" s="23">
        <f>Table15[[#This Row],[IT]]/55</f>
        <v>0.8545454545454545</v>
      </c>
      <c r="AH87" s="24">
        <v>48</v>
      </c>
      <c r="AI87" s="23">
        <f>Table15[[#This Row],[LI]]/71</f>
        <v>0.676056338028169</v>
      </c>
      <c r="AJ87" s="24">
        <v>9</v>
      </c>
      <c r="AK87" s="23">
        <f>Table15[[#This Row],[LT]]/9</f>
        <v>1</v>
      </c>
      <c r="AL87" s="25">
        <v>160</v>
      </c>
      <c r="AM87" s="23">
        <f>Table15[[#This Row],[LV]]/179</f>
        <v>0.8938547486033519</v>
      </c>
      <c r="AN87" s="24">
        <v>92</v>
      </c>
      <c r="AO87" s="23">
        <f>Table15[[#This Row],[MT]]/109</f>
        <v>0.84403669724770647</v>
      </c>
      <c r="AP87" s="24">
        <v>251</v>
      </c>
      <c r="AQ87" s="31">
        <f>Table15[[#This Row],[NL]]/946</f>
        <v>0.26532769556025371</v>
      </c>
      <c r="AR87" s="34" t="str">
        <f>""</f>
        <v/>
      </c>
      <c r="AS87" s="35" t="str">
        <f>""</f>
        <v/>
      </c>
      <c r="AT87" s="24">
        <v>382</v>
      </c>
      <c r="AU87" s="23">
        <f>Table15[[#This Row],[PT]]/625</f>
        <v>0.61119999999999997</v>
      </c>
      <c r="AV87" s="24">
        <v>42</v>
      </c>
      <c r="AW87" s="23">
        <f>Table15[[#This Row],[SE]]/48</f>
        <v>0.875</v>
      </c>
      <c r="AX87" s="24">
        <v>800</v>
      </c>
      <c r="AY87" s="23">
        <f>Table15[[#This Row],[SI]]/895</f>
        <v>0.8938547486033519</v>
      </c>
    </row>
    <row r="88" spans="1:51" ht="142.5">
      <c r="A88" s="5" t="s">
        <v>173</v>
      </c>
      <c r="B88" s="34" t="str">
        <f>""</f>
        <v/>
      </c>
      <c r="C88" s="34" t="str">
        <f>""</f>
        <v/>
      </c>
      <c r="D88" s="34" t="str">
        <f>""</f>
        <v/>
      </c>
      <c r="E88" s="34" t="str">
        <f>""</f>
        <v/>
      </c>
      <c r="F88" s="34" t="str">
        <f>""</f>
        <v/>
      </c>
      <c r="G88" s="34" t="str">
        <f>""</f>
        <v/>
      </c>
      <c r="H88" s="34" t="str">
        <f>""</f>
        <v/>
      </c>
      <c r="I88" s="34" t="str">
        <f>""</f>
        <v/>
      </c>
      <c r="J88" s="34" t="str">
        <f>""</f>
        <v/>
      </c>
      <c r="K88" s="34" t="str">
        <f>""</f>
        <v/>
      </c>
      <c r="L88" s="34" t="str">
        <f>""</f>
        <v/>
      </c>
      <c r="M88" s="34" t="str">
        <f>""</f>
        <v/>
      </c>
      <c r="N88" s="34" t="str">
        <f>""</f>
        <v/>
      </c>
      <c r="O88" s="35" t="str">
        <f>""</f>
        <v/>
      </c>
      <c r="P88" s="34" t="str">
        <f>""</f>
        <v/>
      </c>
      <c r="Q88" s="35" t="str">
        <f>""</f>
        <v/>
      </c>
      <c r="R88" s="34" t="str">
        <f>""</f>
        <v/>
      </c>
      <c r="S88" s="35" t="str">
        <f>""</f>
        <v/>
      </c>
      <c r="T88" s="34" t="str">
        <f>""</f>
        <v/>
      </c>
      <c r="U88" s="35" t="str">
        <f>""</f>
        <v/>
      </c>
      <c r="V88" s="34" t="str">
        <f>""</f>
        <v/>
      </c>
      <c r="W88" s="35" t="str">
        <f>""</f>
        <v/>
      </c>
      <c r="X88" s="34" t="str">
        <f>""</f>
        <v/>
      </c>
      <c r="Y88" s="35" t="str">
        <f>""</f>
        <v/>
      </c>
      <c r="Z88" s="34" t="str">
        <f>""</f>
        <v/>
      </c>
      <c r="AA88" s="35" t="str">
        <f>""</f>
        <v/>
      </c>
      <c r="AB88" s="34" t="str">
        <f>""</f>
        <v/>
      </c>
      <c r="AC88" s="35" t="str">
        <f>""</f>
        <v/>
      </c>
      <c r="AD88" s="34" t="str">
        <f>""</f>
        <v/>
      </c>
      <c r="AE88" s="35" t="str">
        <f>""</f>
        <v/>
      </c>
      <c r="AF88" s="34" t="str">
        <f>""</f>
        <v/>
      </c>
      <c r="AG88" s="35" t="str">
        <f>""</f>
        <v/>
      </c>
      <c r="AH88" s="34" t="str">
        <f>""</f>
        <v/>
      </c>
      <c r="AI88" s="35" t="str">
        <f>""</f>
        <v/>
      </c>
      <c r="AJ88" s="34" t="str">
        <f>""</f>
        <v/>
      </c>
      <c r="AK88" s="35" t="str">
        <f>""</f>
        <v/>
      </c>
      <c r="AL88" s="34" t="str">
        <f>""</f>
        <v/>
      </c>
      <c r="AM88" s="35" t="str">
        <f>""</f>
        <v/>
      </c>
      <c r="AN88" s="34" t="str">
        <f>""</f>
        <v/>
      </c>
      <c r="AO88" s="35" t="str">
        <f>""</f>
        <v/>
      </c>
      <c r="AP88" s="34" t="str">
        <f>""</f>
        <v/>
      </c>
      <c r="AQ88" s="35" t="str">
        <f>""</f>
        <v/>
      </c>
      <c r="AR88" s="34" t="str">
        <f>""</f>
        <v/>
      </c>
      <c r="AS88" s="35" t="str">
        <f>""</f>
        <v/>
      </c>
      <c r="AT88" s="34" t="str">
        <f>""</f>
        <v/>
      </c>
      <c r="AU88" s="35" t="str">
        <f>""</f>
        <v/>
      </c>
      <c r="AV88" s="34" t="str">
        <f>""</f>
        <v/>
      </c>
      <c r="AW88" s="35" t="str">
        <f>""</f>
        <v/>
      </c>
      <c r="AX88" s="34" t="str">
        <f>""</f>
        <v/>
      </c>
      <c r="AY88" s="35" t="str">
        <f>""</f>
        <v/>
      </c>
    </row>
    <row r="89" spans="1:51" ht="34.9">
      <c r="A89" s="6" t="s">
        <v>174</v>
      </c>
      <c r="B89" s="14">
        <v>11</v>
      </c>
      <c r="C89" s="23">
        <f>Table15[[#This Row],[AT]]/B5</f>
        <v>1</v>
      </c>
      <c r="D89" s="24">
        <v>388</v>
      </c>
      <c r="E89" s="23">
        <f>Table15[[#This Row],[BE]]/401</f>
        <v>0.96758104738154616</v>
      </c>
      <c r="F89" s="24">
        <v>291</v>
      </c>
      <c r="G89" s="23">
        <f>Table15[[#This Row],[CY]]/316</f>
        <v>0.92088607594936711</v>
      </c>
      <c r="H89" s="24">
        <v>14</v>
      </c>
      <c r="I89" s="23">
        <f>Table15[[#This Row],[CZ]]/14</f>
        <v>1</v>
      </c>
      <c r="J89" s="24">
        <v>35</v>
      </c>
      <c r="K89" s="23">
        <f>Table15[[#This Row],[DE-BavPrivSec]]/35</f>
        <v>1</v>
      </c>
      <c r="L89" s="24">
        <v>96</v>
      </c>
      <c r="M89" s="23">
        <f>Table15[[#This Row],[DK]]/96</f>
        <v>1</v>
      </c>
      <c r="N89" s="24">
        <v>69</v>
      </c>
      <c r="O89" s="23">
        <f>Table15[[#This Row],[EDPS]]/69</f>
        <v>1</v>
      </c>
      <c r="P89" s="24">
        <v>16</v>
      </c>
      <c r="Q89" s="23">
        <f>Table15[[#This Row],[EE]]/16</f>
        <v>1</v>
      </c>
      <c r="R89" s="24">
        <v>26</v>
      </c>
      <c r="S89" s="23">
        <f>Table15[[#This Row],[EL]]/28</f>
        <v>0.9285714285714286</v>
      </c>
      <c r="T89" s="24"/>
      <c r="U89" s="23">
        <v>0.99099999999999999</v>
      </c>
      <c r="V89" s="24">
        <v>46</v>
      </c>
      <c r="W89" s="23">
        <f>Table15[[#This Row],[FI]]/50</f>
        <v>0.92</v>
      </c>
      <c r="X89" s="24">
        <v>14</v>
      </c>
      <c r="Y89" s="23">
        <f>Table15[[#This Row],[FR]]/14</f>
        <v>1</v>
      </c>
      <c r="Z89" s="24">
        <v>2371</v>
      </c>
      <c r="AA89" s="23">
        <f>Table15[[#This Row],[HR]]/3031</f>
        <v>0.78225008248102934</v>
      </c>
      <c r="AB89" s="24">
        <v>115</v>
      </c>
      <c r="AC89" s="23">
        <f>Table15[[#This Row],[HU]]/134</f>
        <v>0.85820895522388063</v>
      </c>
      <c r="AD89" s="24">
        <v>66</v>
      </c>
      <c r="AE89" s="23">
        <f>Table15[[#This Row],[IE]]/66</f>
        <v>1</v>
      </c>
      <c r="AF89" s="24">
        <v>53</v>
      </c>
      <c r="AG89" s="23">
        <f>Table15[[#This Row],[IT]]/55</f>
        <v>0.96363636363636362</v>
      </c>
      <c r="AH89" s="24">
        <v>66</v>
      </c>
      <c r="AI89" s="23">
        <f>Table15[[#This Row],[LI]]/71</f>
        <v>0.92957746478873238</v>
      </c>
      <c r="AJ89" s="24">
        <v>9</v>
      </c>
      <c r="AK89" s="23">
        <f>Table15[[#This Row],[LT]]/9</f>
        <v>1</v>
      </c>
      <c r="AL89" s="25">
        <v>173</v>
      </c>
      <c r="AM89" s="23">
        <f>Table15[[#This Row],[LV]]/179</f>
        <v>0.96648044692737434</v>
      </c>
      <c r="AN89" s="24">
        <v>99</v>
      </c>
      <c r="AO89" s="23">
        <f>Table15[[#This Row],[MT]]/109</f>
        <v>0.90825688073394495</v>
      </c>
      <c r="AP89" s="24">
        <v>842</v>
      </c>
      <c r="AQ89" s="31">
        <f>Table15[[#This Row],[NL]]/946</f>
        <v>0.89006342494714585</v>
      </c>
      <c r="AR89" s="34" t="str">
        <f>""</f>
        <v/>
      </c>
      <c r="AS89" s="35" t="str">
        <f>""</f>
        <v/>
      </c>
      <c r="AT89" s="24">
        <v>583</v>
      </c>
      <c r="AU89" s="23">
        <f>Table15[[#This Row],[PT]]/625</f>
        <v>0.93279999999999996</v>
      </c>
      <c r="AV89" s="24">
        <v>44</v>
      </c>
      <c r="AW89" s="23">
        <f>Table15[[#This Row],[SE]]/48</f>
        <v>0.91666666666666663</v>
      </c>
      <c r="AX89" s="24">
        <v>852</v>
      </c>
      <c r="AY89" s="23">
        <f>Table15[[#This Row],[SI]]/895</f>
        <v>0.95195530726256983</v>
      </c>
    </row>
    <row r="90" spans="1:51" ht="46.5">
      <c r="A90" s="6" t="s">
        <v>175</v>
      </c>
      <c r="B90" s="14">
        <v>11</v>
      </c>
      <c r="C90" s="23">
        <f>Table15[[#This Row],[AT]]/B5</f>
        <v>1</v>
      </c>
      <c r="D90" s="24">
        <v>322</v>
      </c>
      <c r="E90" s="23">
        <f>Table15[[#This Row],[BE]]/401</f>
        <v>0.80299251870324184</v>
      </c>
      <c r="F90" s="24">
        <v>265</v>
      </c>
      <c r="G90" s="23">
        <f>Table15[[#This Row],[CY]]/316</f>
        <v>0.83860759493670889</v>
      </c>
      <c r="H90" s="24">
        <v>9</v>
      </c>
      <c r="I90" s="23">
        <f>Table15[[#This Row],[CZ]]/14</f>
        <v>0.6428571428571429</v>
      </c>
      <c r="J90" s="24">
        <v>32</v>
      </c>
      <c r="K90" s="23">
        <f>Table15[[#This Row],[DE-BavPrivSec]]/35</f>
        <v>0.91428571428571426</v>
      </c>
      <c r="L90" s="24">
        <v>55</v>
      </c>
      <c r="M90" s="23">
        <f>Table15[[#This Row],[DK]]/96</f>
        <v>0.57291666666666663</v>
      </c>
      <c r="N90" s="24">
        <v>63</v>
      </c>
      <c r="O90" s="23">
        <f>Table15[[#This Row],[EDPS]]/69</f>
        <v>0.91304347826086951</v>
      </c>
      <c r="P90" s="24">
        <v>13</v>
      </c>
      <c r="Q90" s="23">
        <f>Table15[[#This Row],[EE]]/16</f>
        <v>0.8125</v>
      </c>
      <c r="R90" s="24">
        <v>17</v>
      </c>
      <c r="S90" s="23">
        <f>Table15[[#This Row],[EL]]/28</f>
        <v>0.6071428571428571</v>
      </c>
      <c r="T90" s="24"/>
      <c r="U90" s="23">
        <v>0.77700000000000002</v>
      </c>
      <c r="V90" s="24">
        <v>35</v>
      </c>
      <c r="W90" s="23">
        <f>Table15[[#This Row],[FI]]/50</f>
        <v>0.7</v>
      </c>
      <c r="X90" s="24">
        <v>14</v>
      </c>
      <c r="Y90" s="23">
        <f>Table15[[#This Row],[FR]]/14</f>
        <v>1</v>
      </c>
      <c r="Z90" s="24">
        <v>1876</v>
      </c>
      <c r="AA90" s="23">
        <f>Table15[[#This Row],[HR]]/3031</f>
        <v>0.61893764434180143</v>
      </c>
      <c r="AB90" s="24">
        <v>112</v>
      </c>
      <c r="AC90" s="23">
        <f>Table15[[#This Row],[HU]]/134</f>
        <v>0.83582089552238803</v>
      </c>
      <c r="AD90" s="24">
        <v>64</v>
      </c>
      <c r="AE90" s="23">
        <f>Table15[[#This Row],[IE]]/66</f>
        <v>0.96969696969696972</v>
      </c>
      <c r="AF90" s="24">
        <v>41</v>
      </c>
      <c r="AG90" s="23">
        <f>Table15[[#This Row],[IT]]/55</f>
        <v>0.74545454545454548</v>
      </c>
      <c r="AH90" s="24">
        <v>57</v>
      </c>
      <c r="AI90" s="23">
        <f>Table15[[#This Row],[LI]]/71</f>
        <v>0.80281690140845074</v>
      </c>
      <c r="AJ90" s="24">
        <v>8</v>
      </c>
      <c r="AK90" s="23">
        <f>Table15[[#This Row],[LT]]/9</f>
        <v>0.88888888888888884</v>
      </c>
      <c r="AL90" s="25">
        <v>158</v>
      </c>
      <c r="AM90" s="23">
        <f>Table15[[#This Row],[LV]]/179</f>
        <v>0.88268156424581001</v>
      </c>
      <c r="AN90" s="24">
        <v>93</v>
      </c>
      <c r="AO90" s="23">
        <f>Table15[[#This Row],[MT]]/109</f>
        <v>0.85321100917431192</v>
      </c>
      <c r="AP90" s="24">
        <v>628</v>
      </c>
      <c r="AQ90" s="31">
        <f>Table15[[#This Row],[NL]]/946</f>
        <v>0.66384778012684986</v>
      </c>
      <c r="AR90" s="34" t="str">
        <f>""</f>
        <v/>
      </c>
      <c r="AS90" s="35" t="str">
        <f>""</f>
        <v/>
      </c>
      <c r="AT90" s="24">
        <v>483</v>
      </c>
      <c r="AU90" s="23">
        <f>Table15[[#This Row],[PT]]/625</f>
        <v>0.77280000000000004</v>
      </c>
      <c r="AV90" s="24">
        <v>22</v>
      </c>
      <c r="AW90" s="23">
        <f>Table15[[#This Row],[SE]]/48</f>
        <v>0.45833333333333331</v>
      </c>
      <c r="AX90" s="24">
        <v>550</v>
      </c>
      <c r="AY90" s="23">
        <f>Table15[[#This Row],[SI]]/895</f>
        <v>0.61452513966480449</v>
      </c>
    </row>
    <row r="91" spans="1:51" ht="46.5">
      <c r="A91" s="6" t="s">
        <v>176</v>
      </c>
      <c r="B91" s="14">
        <v>11</v>
      </c>
      <c r="C91" s="23">
        <f>Table15[[#This Row],[AT]]/B5</f>
        <v>1</v>
      </c>
      <c r="D91" s="24">
        <v>292</v>
      </c>
      <c r="E91" s="23">
        <f>Table15[[#This Row],[BE]]/401</f>
        <v>0.72817955112219457</v>
      </c>
      <c r="F91" s="24">
        <v>264</v>
      </c>
      <c r="G91" s="23">
        <f>Table15[[#This Row],[CY]]/316</f>
        <v>0.83544303797468356</v>
      </c>
      <c r="H91" s="24">
        <v>13</v>
      </c>
      <c r="I91" s="23">
        <f>Table15[[#This Row],[CZ]]/14</f>
        <v>0.9285714285714286</v>
      </c>
      <c r="J91" s="24">
        <v>31</v>
      </c>
      <c r="K91" s="23">
        <f>Table15[[#This Row],[DE-BavPrivSec]]/35</f>
        <v>0.88571428571428568</v>
      </c>
      <c r="L91" s="24">
        <v>79</v>
      </c>
      <c r="M91" s="23">
        <f>Table15[[#This Row],[DK]]/96</f>
        <v>0.82291666666666663</v>
      </c>
      <c r="N91" s="24">
        <v>64</v>
      </c>
      <c r="O91" s="23">
        <f>Table15[[#This Row],[EDPS]]/69</f>
        <v>0.92753623188405798</v>
      </c>
      <c r="P91" s="24">
        <v>16</v>
      </c>
      <c r="Q91" s="23">
        <f>Table15[[#This Row],[EE]]/16</f>
        <v>1</v>
      </c>
      <c r="R91" s="24">
        <v>21</v>
      </c>
      <c r="S91" s="23">
        <f>Table15[[#This Row],[EL]]/28</f>
        <v>0.75</v>
      </c>
      <c r="T91" s="24"/>
      <c r="U91" s="23">
        <v>0.80400000000000005</v>
      </c>
      <c r="V91" s="24">
        <v>39</v>
      </c>
      <c r="W91" s="23">
        <f>Table15[[#This Row],[FI]]/50</f>
        <v>0.78</v>
      </c>
      <c r="X91" s="24">
        <v>14</v>
      </c>
      <c r="Y91" s="23">
        <f>Table15[[#This Row],[FR]]/14</f>
        <v>1</v>
      </c>
      <c r="Z91" s="24">
        <v>1443</v>
      </c>
      <c r="AA91" s="23">
        <f>Table15[[#This Row],[HR]]/3031</f>
        <v>0.47608050148465852</v>
      </c>
      <c r="AB91" s="24">
        <v>96</v>
      </c>
      <c r="AC91" s="23">
        <f>Table15[[#This Row],[HU]]/134</f>
        <v>0.71641791044776115</v>
      </c>
      <c r="AD91" s="24">
        <v>57</v>
      </c>
      <c r="AE91" s="23">
        <f>Table15[[#This Row],[IE]]/66</f>
        <v>0.86363636363636365</v>
      </c>
      <c r="AF91" s="24">
        <v>45</v>
      </c>
      <c r="AG91" s="23">
        <f>Table15[[#This Row],[IT]]/55</f>
        <v>0.81818181818181823</v>
      </c>
      <c r="AH91" s="24">
        <v>57</v>
      </c>
      <c r="AI91" s="23">
        <f>Table15[[#This Row],[LI]]/71</f>
        <v>0.80281690140845074</v>
      </c>
      <c r="AJ91" s="24">
        <v>9</v>
      </c>
      <c r="AK91" s="23">
        <f>Table15[[#This Row],[LT]]/9</f>
        <v>1</v>
      </c>
      <c r="AL91" s="25">
        <v>158</v>
      </c>
      <c r="AM91" s="23">
        <f>Table15[[#This Row],[LV]]/179</f>
        <v>0.88268156424581001</v>
      </c>
      <c r="AN91" s="24">
        <v>91</v>
      </c>
      <c r="AO91" s="23">
        <f>Table15[[#This Row],[MT]]/109</f>
        <v>0.83486238532110091</v>
      </c>
      <c r="AP91" s="24">
        <v>569</v>
      </c>
      <c r="AQ91" s="31">
        <f>Table15[[#This Row],[NL]]/946</f>
        <v>0.60147991543340384</v>
      </c>
      <c r="AR91" s="34" t="str">
        <f>""</f>
        <v/>
      </c>
      <c r="AS91" s="35" t="str">
        <f>""</f>
        <v/>
      </c>
      <c r="AT91" s="24">
        <v>488</v>
      </c>
      <c r="AU91" s="23">
        <f>Table15[[#This Row],[PT]]/625</f>
        <v>0.78080000000000005</v>
      </c>
      <c r="AV91" s="24">
        <v>33</v>
      </c>
      <c r="AW91" s="23">
        <f>Table15[[#This Row],[SE]]/48</f>
        <v>0.6875</v>
      </c>
      <c r="AX91" s="24">
        <v>677</v>
      </c>
      <c r="AY91" s="23">
        <f>Table15[[#This Row],[SI]]/895</f>
        <v>0.75642458100558663</v>
      </c>
    </row>
    <row r="92" spans="1:51" ht="23.25">
      <c r="A92" s="6" t="s">
        <v>177</v>
      </c>
      <c r="B92" s="14">
        <v>11</v>
      </c>
      <c r="C92" s="23">
        <f>Table15[[#This Row],[AT]]/B5</f>
        <v>1</v>
      </c>
      <c r="D92" s="24">
        <v>348</v>
      </c>
      <c r="E92" s="23">
        <f>Table15[[#This Row],[BE]]/401</f>
        <v>0.86783042394014964</v>
      </c>
      <c r="F92" s="24">
        <v>279</v>
      </c>
      <c r="G92" s="23">
        <f>Table15[[#This Row],[CY]]/316</f>
        <v>0.88291139240506333</v>
      </c>
      <c r="H92" s="24">
        <v>13</v>
      </c>
      <c r="I92" s="23">
        <f>Table15[[#This Row],[CZ]]/14</f>
        <v>0.9285714285714286</v>
      </c>
      <c r="J92" s="24">
        <v>33</v>
      </c>
      <c r="K92" s="23">
        <f>Table15[[#This Row],[DE-BavPrivSec]]/35</f>
        <v>0.94285714285714284</v>
      </c>
      <c r="L92" s="24">
        <v>92</v>
      </c>
      <c r="M92" s="23">
        <f>Table15[[#This Row],[DK]]/96</f>
        <v>0.95833333333333337</v>
      </c>
      <c r="N92" s="24">
        <v>61</v>
      </c>
      <c r="O92" s="23">
        <f>Table15[[#This Row],[EDPS]]/69</f>
        <v>0.88405797101449279</v>
      </c>
      <c r="P92" s="24">
        <v>13</v>
      </c>
      <c r="Q92" s="23">
        <f>Table15[[#This Row],[EE]]/16</f>
        <v>0.8125</v>
      </c>
      <c r="R92" s="24">
        <v>25</v>
      </c>
      <c r="S92" s="23">
        <f>Table15[[#This Row],[EL]]/28</f>
        <v>0.8928571428571429</v>
      </c>
      <c r="T92" s="24"/>
      <c r="U92" s="23">
        <v>0.94799999999999995</v>
      </c>
      <c r="V92" s="24">
        <v>38</v>
      </c>
      <c r="W92" s="23">
        <f>Table15[[#This Row],[FI]]/50</f>
        <v>0.76</v>
      </c>
      <c r="X92" s="24">
        <v>13</v>
      </c>
      <c r="Y92" s="23">
        <f>Table15[[#This Row],[FR]]/14</f>
        <v>0.9285714285714286</v>
      </c>
      <c r="Z92" s="24">
        <v>2403</v>
      </c>
      <c r="AA92" s="23">
        <f>Table15[[#This Row],[HR]]/3031</f>
        <v>0.79280765423952493</v>
      </c>
      <c r="AB92" s="24">
        <v>89</v>
      </c>
      <c r="AC92" s="23">
        <f>Table15[[#This Row],[HU]]/134</f>
        <v>0.66417910447761197</v>
      </c>
      <c r="AD92" s="24">
        <v>56</v>
      </c>
      <c r="AE92" s="23">
        <f>Table15[[#This Row],[IE]]/66</f>
        <v>0.84848484848484851</v>
      </c>
      <c r="AF92" s="24">
        <v>50</v>
      </c>
      <c r="AG92" s="23">
        <f>Table15[[#This Row],[IT]]/55</f>
        <v>0.90909090909090906</v>
      </c>
      <c r="AH92" s="24">
        <v>55</v>
      </c>
      <c r="AI92" s="23">
        <f>Table15[[#This Row],[LI]]/71</f>
        <v>0.77464788732394363</v>
      </c>
      <c r="AJ92" s="24">
        <v>9</v>
      </c>
      <c r="AK92" s="23">
        <f>Table15[[#This Row],[LT]]/9</f>
        <v>1</v>
      </c>
      <c r="AL92" s="25">
        <v>171</v>
      </c>
      <c r="AM92" s="23">
        <f>Table15[[#This Row],[LV]]/179</f>
        <v>0.95530726256983245</v>
      </c>
      <c r="AN92" s="24">
        <v>93</v>
      </c>
      <c r="AO92" s="23">
        <f>Table15[[#This Row],[MT]]/109</f>
        <v>0.85321100917431192</v>
      </c>
      <c r="AP92" s="24">
        <v>886</v>
      </c>
      <c r="AQ92" s="31">
        <f>Table15[[#This Row],[NL]]/946</f>
        <v>0.93657505285412257</v>
      </c>
      <c r="AR92" s="34" t="str">
        <f>""</f>
        <v/>
      </c>
      <c r="AS92" s="35" t="str">
        <f>""</f>
        <v/>
      </c>
      <c r="AT92" s="24">
        <v>518</v>
      </c>
      <c r="AU92" s="23">
        <f>Table15[[#This Row],[PT]]/625</f>
        <v>0.82879999999999998</v>
      </c>
      <c r="AV92" s="24">
        <v>45</v>
      </c>
      <c r="AW92" s="23">
        <f>Table15[[#This Row],[SE]]/48</f>
        <v>0.9375</v>
      </c>
      <c r="AX92" s="24">
        <v>711</v>
      </c>
      <c r="AY92" s="23">
        <f>Table15[[#This Row],[SI]]/895</f>
        <v>0.79441340782122905</v>
      </c>
    </row>
    <row r="93" spans="1:51" ht="23.25">
      <c r="A93" s="6" t="s">
        <v>178</v>
      </c>
      <c r="B93" s="14">
        <v>11</v>
      </c>
      <c r="C93" s="23">
        <f>Table15[[#This Row],[AT]]/B5</f>
        <v>1</v>
      </c>
      <c r="D93" s="24">
        <v>319</v>
      </c>
      <c r="E93" s="23">
        <f>Table15[[#This Row],[BE]]/401</f>
        <v>0.79551122194513713</v>
      </c>
      <c r="F93" s="24">
        <v>258</v>
      </c>
      <c r="G93" s="23">
        <f>Table15[[#This Row],[CY]]/316</f>
        <v>0.81645569620253167</v>
      </c>
      <c r="H93" s="24">
        <v>8</v>
      </c>
      <c r="I93" s="23">
        <f>Table15[[#This Row],[CZ]]/14</f>
        <v>0.5714285714285714</v>
      </c>
      <c r="J93" s="24">
        <v>30</v>
      </c>
      <c r="K93" s="23">
        <f>Table15[[#This Row],[DE-BavPrivSec]]/35</f>
        <v>0.8571428571428571</v>
      </c>
      <c r="L93" s="24">
        <v>80</v>
      </c>
      <c r="M93" s="23">
        <f>Table15[[#This Row],[DK]]/96</f>
        <v>0.83333333333333337</v>
      </c>
      <c r="N93" s="24">
        <v>66</v>
      </c>
      <c r="O93" s="23">
        <f>Table15[[#This Row],[EDPS]]/69</f>
        <v>0.95652173913043481</v>
      </c>
      <c r="P93" s="24">
        <v>16</v>
      </c>
      <c r="Q93" s="23">
        <f>Table15[[#This Row],[EE]]/16</f>
        <v>1</v>
      </c>
      <c r="R93" s="24">
        <v>19</v>
      </c>
      <c r="S93" s="23">
        <f>Table15[[#This Row],[EL]]/28</f>
        <v>0.6785714285714286</v>
      </c>
      <c r="T93" s="24"/>
      <c r="U93" s="23">
        <v>0.89600000000000002</v>
      </c>
      <c r="V93" s="24">
        <v>41</v>
      </c>
      <c r="W93" s="23">
        <f>Table15[[#This Row],[FI]]/50</f>
        <v>0.82</v>
      </c>
      <c r="X93" s="24">
        <v>13</v>
      </c>
      <c r="Y93" s="23">
        <f>Table15[[#This Row],[FR]]/14</f>
        <v>0.9285714285714286</v>
      </c>
      <c r="Z93" s="24">
        <v>1413</v>
      </c>
      <c r="AA93" s="23">
        <f>Table15[[#This Row],[HR]]/3031</f>
        <v>0.46618277796106894</v>
      </c>
      <c r="AB93" s="24">
        <v>83</v>
      </c>
      <c r="AC93" s="23">
        <f>Table15[[#This Row],[HU]]/134</f>
        <v>0.61940298507462688</v>
      </c>
      <c r="AD93" s="24">
        <v>62</v>
      </c>
      <c r="AE93" s="23">
        <f>Table15[[#This Row],[IE]]/66</f>
        <v>0.93939393939393945</v>
      </c>
      <c r="AF93" s="24">
        <v>45</v>
      </c>
      <c r="AG93" s="23">
        <f>Table15[[#This Row],[IT]]/55</f>
        <v>0.81818181818181823</v>
      </c>
      <c r="AH93" s="24">
        <v>55</v>
      </c>
      <c r="AI93" s="23">
        <f>Table15[[#This Row],[LI]]/71</f>
        <v>0.77464788732394363</v>
      </c>
      <c r="AJ93" s="24">
        <v>9</v>
      </c>
      <c r="AK93" s="23">
        <f>Table15[[#This Row],[LT]]/9</f>
        <v>1</v>
      </c>
      <c r="AL93" s="25">
        <v>163</v>
      </c>
      <c r="AM93" s="23">
        <f>Table15[[#This Row],[LV]]/179</f>
        <v>0.91061452513966479</v>
      </c>
      <c r="AN93" s="24">
        <v>86</v>
      </c>
      <c r="AO93" s="23">
        <f>Table15[[#This Row],[MT]]/109</f>
        <v>0.78899082568807344</v>
      </c>
      <c r="AP93" s="24">
        <v>543</v>
      </c>
      <c r="AQ93" s="31">
        <f>Table15[[#This Row],[NL]]/946</f>
        <v>0.57399577167019022</v>
      </c>
      <c r="AR93" s="34" t="str">
        <f>""</f>
        <v/>
      </c>
      <c r="AS93" s="35" t="str">
        <f>""</f>
        <v/>
      </c>
      <c r="AT93" s="24">
        <v>469</v>
      </c>
      <c r="AU93" s="23">
        <f>Table15[[#This Row],[PT]]/625</f>
        <v>0.75039999999999996</v>
      </c>
      <c r="AV93" s="24">
        <v>39</v>
      </c>
      <c r="AW93" s="23">
        <f>Table15[[#This Row],[SE]]/48</f>
        <v>0.8125</v>
      </c>
      <c r="AX93" s="24">
        <v>703</v>
      </c>
      <c r="AY93" s="23">
        <f>Table15[[#This Row],[SI]]/895</f>
        <v>0.78547486033519553</v>
      </c>
    </row>
    <row r="94" spans="1:51" ht="23.25">
      <c r="A94" s="6" t="s">
        <v>179</v>
      </c>
      <c r="B94" s="14">
        <v>11</v>
      </c>
      <c r="C94" s="23">
        <f>Table15[[#This Row],[AT]]/B5</f>
        <v>1</v>
      </c>
      <c r="D94" s="24">
        <v>335</v>
      </c>
      <c r="E94" s="23">
        <f>Table15[[#This Row],[BE]]/401</f>
        <v>0.8354114713216958</v>
      </c>
      <c r="F94" s="24">
        <v>246</v>
      </c>
      <c r="G94" s="23">
        <f>Table15[[#This Row],[CY]]/316</f>
        <v>0.77848101265822789</v>
      </c>
      <c r="H94" s="24">
        <v>12</v>
      </c>
      <c r="I94" s="23">
        <f>Table15[[#This Row],[CZ]]/14</f>
        <v>0.8571428571428571</v>
      </c>
      <c r="J94" s="24">
        <v>33</v>
      </c>
      <c r="K94" s="23">
        <f>Table15[[#This Row],[DE-BavPrivSec]]/35</f>
        <v>0.94285714285714284</v>
      </c>
      <c r="L94" s="24">
        <v>94</v>
      </c>
      <c r="M94" s="23">
        <f>Table15[[#This Row],[DK]]/96</f>
        <v>0.97916666666666663</v>
      </c>
      <c r="N94" s="24">
        <v>69</v>
      </c>
      <c r="O94" s="23">
        <f>Table15[[#This Row],[EDPS]]/69</f>
        <v>1</v>
      </c>
      <c r="P94" s="24">
        <v>14</v>
      </c>
      <c r="Q94" s="23">
        <f>Table15[[#This Row],[EE]]/16</f>
        <v>0.875</v>
      </c>
      <c r="R94" s="24">
        <v>25</v>
      </c>
      <c r="S94" s="23">
        <f>Table15[[#This Row],[EL]]/28</f>
        <v>0.8928571428571429</v>
      </c>
      <c r="T94" s="24"/>
      <c r="U94" s="23">
        <v>0.80800000000000005</v>
      </c>
      <c r="V94" s="24">
        <v>44</v>
      </c>
      <c r="W94" s="23">
        <f>Table15[[#This Row],[FI]]/50</f>
        <v>0.88</v>
      </c>
      <c r="X94" s="24">
        <v>14</v>
      </c>
      <c r="Y94" s="23">
        <f>Table15[[#This Row],[FR]]/14</f>
        <v>1</v>
      </c>
      <c r="Z94" s="24">
        <v>1379</v>
      </c>
      <c r="AA94" s="23">
        <f>Table15[[#This Row],[HR]]/3031</f>
        <v>0.45496535796766746</v>
      </c>
      <c r="AB94" s="24">
        <v>64</v>
      </c>
      <c r="AC94" s="23">
        <f>Table15[[#This Row],[HU]]/134</f>
        <v>0.47761194029850745</v>
      </c>
      <c r="AD94" s="24">
        <v>66</v>
      </c>
      <c r="AE94" s="23">
        <f>Table15[[#This Row],[IE]]/66</f>
        <v>1</v>
      </c>
      <c r="AF94" s="24">
        <v>53</v>
      </c>
      <c r="AG94" s="23">
        <f>Table15[[#This Row],[IT]]/55</f>
        <v>0.96363636363636362</v>
      </c>
      <c r="AH94" s="24">
        <v>52</v>
      </c>
      <c r="AI94" s="23">
        <f>Table15[[#This Row],[LI]]/71</f>
        <v>0.73239436619718312</v>
      </c>
      <c r="AJ94" s="24">
        <v>9</v>
      </c>
      <c r="AK94" s="23">
        <f>Table15[[#This Row],[LT]]/9</f>
        <v>1</v>
      </c>
      <c r="AL94" s="25">
        <v>157</v>
      </c>
      <c r="AM94" s="23">
        <f>Table15[[#This Row],[LV]]/179</f>
        <v>0.87709497206703912</v>
      </c>
      <c r="AN94" s="24">
        <v>90</v>
      </c>
      <c r="AO94" s="23">
        <f>Table15[[#This Row],[MT]]/109</f>
        <v>0.82568807339449546</v>
      </c>
      <c r="AP94" s="24">
        <v>753</v>
      </c>
      <c r="AQ94" s="31">
        <f>Table15[[#This Row],[NL]]/946</f>
        <v>0.79598308668076112</v>
      </c>
      <c r="AR94" s="34" t="str">
        <f>""</f>
        <v/>
      </c>
      <c r="AS94" s="35" t="str">
        <f>""</f>
        <v/>
      </c>
      <c r="AT94" s="24">
        <v>480</v>
      </c>
      <c r="AU94" s="23">
        <f>Table15[[#This Row],[PT]]/625</f>
        <v>0.76800000000000002</v>
      </c>
      <c r="AV94" s="24">
        <v>44</v>
      </c>
      <c r="AW94" s="23">
        <f>Table15[[#This Row],[SE]]/48</f>
        <v>0.91666666666666663</v>
      </c>
      <c r="AX94" s="24">
        <v>709</v>
      </c>
      <c r="AY94" s="23">
        <f>Table15[[#This Row],[SI]]/895</f>
        <v>0.79217877094972067</v>
      </c>
    </row>
    <row r="95" spans="1:51" ht="34.9">
      <c r="A95" s="6" t="s">
        <v>180</v>
      </c>
      <c r="B95" s="14">
        <v>11</v>
      </c>
      <c r="C95" s="31">
        <f>Table15[[#This Row],[AT]]/B5</f>
        <v>1</v>
      </c>
      <c r="D95" s="30">
        <v>259</v>
      </c>
      <c r="E95" s="31">
        <f>Table15[[#This Row],[BE]]/401</f>
        <v>0.64588528678304236</v>
      </c>
      <c r="F95" s="30">
        <v>223</v>
      </c>
      <c r="G95" s="31">
        <f>Table15[[#This Row],[CY]]/316</f>
        <v>0.70569620253164556</v>
      </c>
      <c r="H95" s="30">
        <v>5</v>
      </c>
      <c r="I95" s="31">
        <f>Table15[[#This Row],[CZ]]/14</f>
        <v>0.35714285714285715</v>
      </c>
      <c r="J95" s="30">
        <v>30</v>
      </c>
      <c r="K95" s="31">
        <f>Table15[[#This Row],[DE-BavPrivSec]]/35</f>
        <v>0.8571428571428571</v>
      </c>
      <c r="L95" s="30">
        <v>79</v>
      </c>
      <c r="M95" s="31">
        <f>Table15[[#This Row],[DK]]/96</f>
        <v>0.82291666666666663</v>
      </c>
      <c r="N95" s="30">
        <v>55</v>
      </c>
      <c r="O95" s="31">
        <f>Table15[[#This Row],[EDPS]]/69</f>
        <v>0.79710144927536231</v>
      </c>
      <c r="P95" s="30">
        <v>11</v>
      </c>
      <c r="Q95" s="31">
        <f>Table15[[#This Row],[EE]]/16</f>
        <v>0.6875</v>
      </c>
      <c r="R95" s="30">
        <v>17</v>
      </c>
      <c r="S95" s="31">
        <f>Table15[[#This Row],[EL]]/28</f>
        <v>0.6071428571428571</v>
      </c>
      <c r="T95" s="24"/>
      <c r="U95" s="23">
        <v>0.66700000000000004</v>
      </c>
      <c r="V95" s="24">
        <v>37</v>
      </c>
      <c r="W95" s="23">
        <f>Table15[[#This Row],[FI]]/50</f>
        <v>0.74</v>
      </c>
      <c r="X95" s="24">
        <v>12</v>
      </c>
      <c r="Y95" s="23">
        <f>Table15[[#This Row],[FR]]/14</f>
        <v>0.8571428571428571</v>
      </c>
      <c r="Z95" s="24">
        <v>951</v>
      </c>
      <c r="AA95" s="23">
        <f>Table15[[#This Row],[HR]]/3031</f>
        <v>0.31375783569778953</v>
      </c>
      <c r="AB95" s="24">
        <v>54</v>
      </c>
      <c r="AC95" s="23">
        <f>Table15[[#This Row],[HU]]/134</f>
        <v>0.40298507462686567</v>
      </c>
      <c r="AD95" s="24">
        <v>52</v>
      </c>
      <c r="AE95" s="23">
        <f>Table15[[#This Row],[IE]]/66</f>
        <v>0.78787878787878785</v>
      </c>
      <c r="AF95" s="24">
        <v>36</v>
      </c>
      <c r="AG95" s="23">
        <f>Table15[[#This Row],[IT]]/55</f>
        <v>0.65454545454545454</v>
      </c>
      <c r="AH95" s="24">
        <v>42</v>
      </c>
      <c r="AI95" s="23">
        <f>Table15[[#This Row],[LI]]/71</f>
        <v>0.59154929577464788</v>
      </c>
      <c r="AJ95" s="24">
        <v>7</v>
      </c>
      <c r="AK95" s="23">
        <f>Table15[[#This Row],[LT]]/9</f>
        <v>0.77777777777777779</v>
      </c>
      <c r="AL95" s="25">
        <v>138</v>
      </c>
      <c r="AM95" s="23">
        <f>Table15[[#This Row],[LV]]/179</f>
        <v>0.77094972067039103</v>
      </c>
      <c r="AN95" s="24">
        <v>82</v>
      </c>
      <c r="AO95" s="23">
        <f>Table15[[#This Row],[MT]]/109</f>
        <v>0.75229357798165142</v>
      </c>
      <c r="AP95" s="24">
        <v>640</v>
      </c>
      <c r="AQ95" s="31">
        <f>Table15[[#This Row],[NL]]/946</f>
        <v>0.67653276955602537</v>
      </c>
      <c r="AR95" s="34" t="str">
        <f>""</f>
        <v/>
      </c>
      <c r="AS95" s="35" t="str">
        <f>""</f>
        <v/>
      </c>
      <c r="AT95" s="24">
        <v>416</v>
      </c>
      <c r="AU95" s="23">
        <f>Table15[[#This Row],[PT]]/625</f>
        <v>0.66559999999999997</v>
      </c>
      <c r="AV95" s="24">
        <v>44</v>
      </c>
      <c r="AW95" s="23">
        <f>Table15[[#This Row],[SE]]/48</f>
        <v>0.91666666666666663</v>
      </c>
      <c r="AX95" s="24">
        <v>487</v>
      </c>
      <c r="AY95" s="23">
        <f>Table15[[#This Row],[SI]]/895</f>
        <v>0.54413407821229054</v>
      </c>
    </row>
    <row r="96" spans="1:51" ht="23.25">
      <c r="A96" s="6" t="s">
        <v>181</v>
      </c>
      <c r="B96" s="14">
        <v>11</v>
      </c>
      <c r="C96" s="31">
        <f>Table15[[#This Row],[AT]]/B5</f>
        <v>1</v>
      </c>
      <c r="D96" s="30">
        <v>354</v>
      </c>
      <c r="E96" s="31">
        <f>Table15[[#This Row],[BE]]/401</f>
        <v>0.88279301745635907</v>
      </c>
      <c r="F96" s="30">
        <v>277</v>
      </c>
      <c r="G96" s="31">
        <f>Table15[[#This Row],[CY]]/316</f>
        <v>0.87658227848101267</v>
      </c>
      <c r="H96" s="30">
        <v>11</v>
      </c>
      <c r="I96" s="31">
        <f>Table15[[#This Row],[CZ]]/14</f>
        <v>0.7857142857142857</v>
      </c>
      <c r="J96" s="30">
        <v>35</v>
      </c>
      <c r="K96" s="31">
        <f>Table15[[#This Row],[DE-BavPrivSec]]/35</f>
        <v>1</v>
      </c>
      <c r="L96" s="30">
        <v>91</v>
      </c>
      <c r="M96" s="31">
        <f>Table15[[#This Row],[DK]]/96</f>
        <v>0.94791666666666663</v>
      </c>
      <c r="N96" s="30">
        <v>69</v>
      </c>
      <c r="O96" s="31">
        <f>Table15[[#This Row],[EDPS]]/69</f>
        <v>1</v>
      </c>
      <c r="P96" s="30">
        <v>16</v>
      </c>
      <c r="Q96" s="31">
        <f>Table15[[#This Row],[EE]]/16</f>
        <v>1</v>
      </c>
      <c r="R96" s="30">
        <v>21</v>
      </c>
      <c r="S96" s="31">
        <f>Table15[[#This Row],[EL]]/28</f>
        <v>0.75</v>
      </c>
      <c r="T96" s="24"/>
      <c r="U96" s="23">
        <v>0.73699999999999999</v>
      </c>
      <c r="V96" s="24">
        <v>46</v>
      </c>
      <c r="W96" s="23">
        <f>Table15[[#This Row],[FI]]/50</f>
        <v>0.92</v>
      </c>
      <c r="X96" s="24">
        <v>12</v>
      </c>
      <c r="Y96" s="23">
        <f>Table15[[#This Row],[FR]]/14</f>
        <v>0.8571428571428571</v>
      </c>
      <c r="Z96" s="24">
        <v>1681</v>
      </c>
      <c r="AA96" s="23">
        <f>Table15[[#This Row],[HR]]/3031</f>
        <v>0.55460244143846915</v>
      </c>
      <c r="AB96" s="24">
        <v>116</v>
      </c>
      <c r="AC96" s="23">
        <f>Table15[[#This Row],[HU]]/134</f>
        <v>0.86567164179104472</v>
      </c>
      <c r="AD96" s="24">
        <v>65</v>
      </c>
      <c r="AE96" s="23">
        <f>Table15[[#This Row],[IE]]/66</f>
        <v>0.98484848484848486</v>
      </c>
      <c r="AF96" s="24">
        <v>53</v>
      </c>
      <c r="AG96" s="23">
        <f>Table15[[#This Row],[IT]]/55</f>
        <v>0.96363636363636362</v>
      </c>
      <c r="AH96" s="24">
        <v>53</v>
      </c>
      <c r="AI96" s="23">
        <f>Table15[[#This Row],[LI]]/71</f>
        <v>0.74647887323943662</v>
      </c>
      <c r="AJ96" s="24">
        <v>9</v>
      </c>
      <c r="AK96" s="23">
        <f>Table15[[#This Row],[LT]]/9</f>
        <v>1</v>
      </c>
      <c r="AL96" s="25">
        <v>167</v>
      </c>
      <c r="AM96" s="23">
        <f>Table15[[#This Row],[LV]]/179</f>
        <v>0.93296089385474856</v>
      </c>
      <c r="AN96" s="24">
        <v>93</v>
      </c>
      <c r="AO96" s="23">
        <f>Table15[[#This Row],[MT]]/109</f>
        <v>0.85321100917431192</v>
      </c>
      <c r="AP96" s="24">
        <v>773</v>
      </c>
      <c r="AQ96" s="31">
        <f>Table15[[#This Row],[NL]]/946</f>
        <v>0.81712473572938693</v>
      </c>
      <c r="AR96" s="34" t="str">
        <f>""</f>
        <v/>
      </c>
      <c r="AS96" s="35" t="str">
        <f>""</f>
        <v/>
      </c>
      <c r="AT96" s="24">
        <v>521</v>
      </c>
      <c r="AU96" s="23">
        <f>Table15[[#This Row],[PT]]/625</f>
        <v>0.83360000000000001</v>
      </c>
      <c r="AV96" s="24">
        <v>38</v>
      </c>
      <c r="AW96" s="23">
        <f>Table15[[#This Row],[SE]]/48</f>
        <v>0.79166666666666663</v>
      </c>
      <c r="AX96" s="24">
        <v>800</v>
      </c>
      <c r="AY96" s="23">
        <f>Table15[[#This Row],[SI]]/895</f>
        <v>0.8938547486033519</v>
      </c>
    </row>
    <row r="97" spans="1:51" ht="46.5">
      <c r="A97" s="6" t="s">
        <v>182</v>
      </c>
      <c r="B97" s="14">
        <v>11</v>
      </c>
      <c r="C97" s="31">
        <f>Table15[[#This Row],[AT]]/B5</f>
        <v>1</v>
      </c>
      <c r="D97" s="30">
        <v>320</v>
      </c>
      <c r="E97" s="31">
        <f>Table15[[#This Row],[BE]]/401</f>
        <v>0.79800498753117211</v>
      </c>
      <c r="F97" s="30">
        <v>219</v>
      </c>
      <c r="G97" s="31">
        <f>Table15[[#This Row],[CY]]/316</f>
        <v>0.69303797468354433</v>
      </c>
      <c r="H97" s="30">
        <v>12</v>
      </c>
      <c r="I97" s="31">
        <f>Table15[[#This Row],[CZ]]/14</f>
        <v>0.8571428571428571</v>
      </c>
      <c r="J97" s="30">
        <v>31</v>
      </c>
      <c r="K97" s="31">
        <f>Table15[[#This Row],[DE-BavPrivSec]]/35</f>
        <v>0.88571428571428568</v>
      </c>
      <c r="L97" s="30">
        <v>91</v>
      </c>
      <c r="M97" s="31">
        <f>Table15[[#This Row],[DK]]/96</f>
        <v>0.94791666666666663</v>
      </c>
      <c r="N97" s="30">
        <v>66</v>
      </c>
      <c r="O97" s="31">
        <f>Table15[[#This Row],[EDPS]]/69</f>
        <v>0.95652173913043481</v>
      </c>
      <c r="P97" s="30">
        <v>14</v>
      </c>
      <c r="Q97" s="31">
        <f>Table15[[#This Row],[EE]]/16</f>
        <v>0.875</v>
      </c>
      <c r="R97" s="30">
        <v>14</v>
      </c>
      <c r="S97" s="31">
        <f>Table15[[#This Row],[EL]]/28</f>
        <v>0.5</v>
      </c>
      <c r="T97" s="24"/>
      <c r="U97" s="23">
        <v>0.80900000000000005</v>
      </c>
      <c r="V97" s="24">
        <v>39</v>
      </c>
      <c r="W97" s="23">
        <f>Table15[[#This Row],[FI]]/50</f>
        <v>0.78</v>
      </c>
      <c r="X97" s="24">
        <v>14</v>
      </c>
      <c r="Y97" s="23">
        <f>Table15[[#This Row],[FR]]/14</f>
        <v>1</v>
      </c>
      <c r="Z97" s="24">
        <v>1254</v>
      </c>
      <c r="AA97" s="23">
        <f>Table15[[#This Row],[HR]]/3031</f>
        <v>0.4137248432860442</v>
      </c>
      <c r="AB97" s="24">
        <v>93</v>
      </c>
      <c r="AC97" s="23">
        <f>Table15[[#This Row],[HU]]/134</f>
        <v>0.69402985074626866</v>
      </c>
      <c r="AD97" s="24">
        <v>62</v>
      </c>
      <c r="AE97" s="23">
        <f>Table15[[#This Row],[IE]]/66</f>
        <v>0.93939393939393945</v>
      </c>
      <c r="AF97" s="24">
        <v>44</v>
      </c>
      <c r="AG97" s="23">
        <f>Table15[[#This Row],[IT]]/55</f>
        <v>0.8</v>
      </c>
      <c r="AH97" s="24">
        <v>56</v>
      </c>
      <c r="AI97" s="23">
        <f>Table15[[#This Row],[LI]]/71</f>
        <v>0.78873239436619713</v>
      </c>
      <c r="AJ97" s="24">
        <v>6</v>
      </c>
      <c r="AK97" s="23">
        <f>Table15[[#This Row],[LT]]/9</f>
        <v>0.66666666666666663</v>
      </c>
      <c r="AL97" s="25">
        <v>153</v>
      </c>
      <c r="AM97" s="23">
        <f>Table15[[#This Row],[LV]]/179</f>
        <v>0.85474860335195535</v>
      </c>
      <c r="AN97" s="24">
        <v>86</v>
      </c>
      <c r="AO97" s="23">
        <f>Table15[[#This Row],[MT]]/109</f>
        <v>0.78899082568807344</v>
      </c>
      <c r="AP97" s="24">
        <v>652</v>
      </c>
      <c r="AQ97" s="31">
        <f>Table15[[#This Row],[NL]]/946</f>
        <v>0.68921775898520088</v>
      </c>
      <c r="AR97" s="34" t="str">
        <f>""</f>
        <v/>
      </c>
      <c r="AS97" s="35" t="str">
        <f>""</f>
        <v/>
      </c>
      <c r="AT97" s="24">
        <v>516</v>
      </c>
      <c r="AU97" s="23">
        <f>Table15[[#This Row],[PT]]/625</f>
        <v>0.8256</v>
      </c>
      <c r="AV97" s="24">
        <v>44</v>
      </c>
      <c r="AW97" s="23">
        <f>Table15[[#This Row],[SE]]/48</f>
        <v>0.91666666666666663</v>
      </c>
      <c r="AX97" s="24">
        <v>730</v>
      </c>
      <c r="AY97" s="23">
        <f>Table15[[#This Row],[SI]]/895</f>
        <v>0.81564245810055869</v>
      </c>
    </row>
    <row r="98" spans="1:51" ht="69.75">
      <c r="A98" s="6" t="s">
        <v>183</v>
      </c>
      <c r="B98" s="14">
        <v>11</v>
      </c>
      <c r="C98" s="31">
        <f>Table15[[#This Row],[AT]]/B5</f>
        <v>1</v>
      </c>
      <c r="D98" s="30">
        <v>290</v>
      </c>
      <c r="E98" s="31">
        <f>Table15[[#This Row],[BE]]/401</f>
        <v>0.72319201995012472</v>
      </c>
      <c r="F98" s="30">
        <v>250</v>
      </c>
      <c r="G98" s="31">
        <f>Table15[[#This Row],[CY]]/316</f>
        <v>0.79113924050632911</v>
      </c>
      <c r="H98" s="30">
        <v>11</v>
      </c>
      <c r="I98" s="31">
        <f>Table15[[#This Row],[CZ]]/14</f>
        <v>0.7857142857142857</v>
      </c>
      <c r="J98" s="30">
        <v>30</v>
      </c>
      <c r="K98" s="31">
        <f>Table15[[#This Row],[DE-BavPrivSec]]/35</f>
        <v>0.8571428571428571</v>
      </c>
      <c r="L98" s="30">
        <v>90</v>
      </c>
      <c r="M98" s="31">
        <f>Table15[[#This Row],[DK]]/96</f>
        <v>0.9375</v>
      </c>
      <c r="N98" s="30">
        <v>55</v>
      </c>
      <c r="O98" s="31">
        <f>Table15[[#This Row],[EDPS]]/69</f>
        <v>0.79710144927536231</v>
      </c>
      <c r="P98" s="30">
        <v>13</v>
      </c>
      <c r="Q98" s="31">
        <f>Table15[[#This Row],[EE]]/16</f>
        <v>0.8125</v>
      </c>
      <c r="R98" s="30">
        <v>23</v>
      </c>
      <c r="S98" s="31">
        <f>Table15[[#This Row],[EL]]/28</f>
        <v>0.8214285714285714</v>
      </c>
      <c r="T98" s="24"/>
      <c r="U98" s="23">
        <v>0.77800000000000002</v>
      </c>
      <c r="V98" s="24">
        <v>33</v>
      </c>
      <c r="W98" s="23">
        <f>Table15[[#This Row],[FI]]/50</f>
        <v>0.66</v>
      </c>
      <c r="X98" s="24">
        <v>11</v>
      </c>
      <c r="Y98" s="23">
        <f>Table15[[#This Row],[FR]]/14</f>
        <v>0.7857142857142857</v>
      </c>
      <c r="Z98" s="24">
        <v>1398</v>
      </c>
      <c r="AA98" s="23">
        <f>Table15[[#This Row],[HR]]/3031</f>
        <v>0.46123391619927417</v>
      </c>
      <c r="AB98" s="24">
        <v>95</v>
      </c>
      <c r="AC98" s="23">
        <f>Table15[[#This Row],[HU]]/134</f>
        <v>0.70895522388059706</v>
      </c>
      <c r="AD98" s="24">
        <v>60</v>
      </c>
      <c r="AE98" s="23">
        <f>Table15[[#This Row],[IE]]/66</f>
        <v>0.90909090909090906</v>
      </c>
      <c r="AF98" s="24">
        <v>41</v>
      </c>
      <c r="AG98" s="23">
        <f>Table15[[#This Row],[IT]]/55</f>
        <v>0.74545454545454548</v>
      </c>
      <c r="AH98" s="24">
        <v>51</v>
      </c>
      <c r="AI98" s="23">
        <f>Table15[[#This Row],[LI]]/71</f>
        <v>0.71830985915492962</v>
      </c>
      <c r="AJ98" s="24">
        <v>8</v>
      </c>
      <c r="AK98" s="23">
        <f>Table15[[#This Row],[LT]]/9</f>
        <v>0.88888888888888884</v>
      </c>
      <c r="AL98" s="25">
        <v>137</v>
      </c>
      <c r="AM98" s="23">
        <f>Table15[[#This Row],[LV]]/179</f>
        <v>0.76536312849162014</v>
      </c>
      <c r="AN98" s="24">
        <v>90</v>
      </c>
      <c r="AO98" s="23">
        <f>Table15[[#This Row],[MT]]/109</f>
        <v>0.82568807339449546</v>
      </c>
      <c r="AP98" s="24">
        <v>663</v>
      </c>
      <c r="AQ98" s="31">
        <f>Table15[[#This Row],[NL]]/946</f>
        <v>0.70084566596194509</v>
      </c>
      <c r="AR98" s="34" t="str">
        <f>""</f>
        <v/>
      </c>
      <c r="AS98" s="35" t="str">
        <f>""</f>
        <v/>
      </c>
      <c r="AT98" s="24">
        <v>475</v>
      </c>
      <c r="AU98" s="23">
        <f>Table15[[#This Row],[PT]]/625</f>
        <v>0.76</v>
      </c>
      <c r="AV98" s="24">
        <v>41</v>
      </c>
      <c r="AW98" s="23">
        <f>Table15[[#This Row],[SE]]/48</f>
        <v>0.85416666666666663</v>
      </c>
      <c r="AX98" s="24">
        <v>731</v>
      </c>
      <c r="AY98" s="23">
        <f>Table15[[#This Row],[SI]]/895</f>
        <v>0.81675977653631282</v>
      </c>
    </row>
    <row r="99" spans="1:51" ht="34.9">
      <c r="A99" s="6" t="s">
        <v>184</v>
      </c>
      <c r="B99" s="14">
        <v>11</v>
      </c>
      <c r="C99" s="31">
        <f>Table15[[#This Row],[AT]]/B5</f>
        <v>1</v>
      </c>
      <c r="D99" s="30">
        <v>377</v>
      </c>
      <c r="E99" s="31">
        <f>Table15[[#This Row],[BE]]/401</f>
        <v>0.94014962593516205</v>
      </c>
      <c r="F99" s="30">
        <v>288</v>
      </c>
      <c r="G99" s="31">
        <f>Table15[[#This Row],[CY]]/316</f>
        <v>0.91139240506329111</v>
      </c>
      <c r="H99" s="30">
        <v>13</v>
      </c>
      <c r="I99" s="31">
        <f>Table15[[#This Row],[CZ]]/14</f>
        <v>0.9285714285714286</v>
      </c>
      <c r="J99" s="30">
        <v>34</v>
      </c>
      <c r="K99" s="31">
        <f>Table15[[#This Row],[DE-BavPrivSec]]/35</f>
        <v>0.97142857142857142</v>
      </c>
      <c r="L99" s="30">
        <v>93</v>
      </c>
      <c r="M99" s="31">
        <f>Table15[[#This Row],[DK]]/96</f>
        <v>0.96875</v>
      </c>
      <c r="N99" s="30">
        <v>68</v>
      </c>
      <c r="O99" s="31">
        <f>Table15[[#This Row],[EDPS]]/69</f>
        <v>0.98550724637681164</v>
      </c>
      <c r="P99" s="30">
        <v>16</v>
      </c>
      <c r="Q99" s="31">
        <f>Table15[[#This Row],[EE]]/16</f>
        <v>1</v>
      </c>
      <c r="R99" s="30">
        <v>26</v>
      </c>
      <c r="S99" s="31">
        <f>Table15[[#This Row],[EL]]/28</f>
        <v>0.9285714285714286</v>
      </c>
      <c r="T99" s="24"/>
      <c r="U99" s="23">
        <v>0.97899999999999998</v>
      </c>
      <c r="V99" s="24">
        <v>46</v>
      </c>
      <c r="W99" s="23">
        <f>Table15[[#This Row],[FI]]/50</f>
        <v>0.92</v>
      </c>
      <c r="X99" s="24">
        <v>13</v>
      </c>
      <c r="Y99" s="23">
        <f>Table15[[#This Row],[FR]]/14</f>
        <v>0.9285714285714286</v>
      </c>
      <c r="Z99" s="24">
        <v>1922</v>
      </c>
      <c r="AA99" s="23">
        <f>Table15[[#This Row],[HR]]/3031</f>
        <v>0.63411415374463875</v>
      </c>
      <c r="AB99" s="24">
        <v>113</v>
      </c>
      <c r="AC99" s="23">
        <f>Table15[[#This Row],[HU]]/134</f>
        <v>0.84328358208955223</v>
      </c>
      <c r="AD99" s="24">
        <v>66</v>
      </c>
      <c r="AE99" s="23">
        <f>Table15[[#This Row],[IE]]/66</f>
        <v>1</v>
      </c>
      <c r="AF99" s="24">
        <v>53</v>
      </c>
      <c r="AG99" s="23">
        <f>Table15[[#This Row],[IT]]/55</f>
        <v>0.96363636363636362</v>
      </c>
      <c r="AH99" s="24">
        <v>66</v>
      </c>
      <c r="AI99" s="23">
        <f>Table15[[#This Row],[LI]]/71</f>
        <v>0.92957746478873238</v>
      </c>
      <c r="AJ99" s="24">
        <v>9</v>
      </c>
      <c r="AK99" s="23">
        <f>Table15[[#This Row],[LT]]/9</f>
        <v>1</v>
      </c>
      <c r="AL99" s="25">
        <v>153</v>
      </c>
      <c r="AM99" s="23">
        <f>Table15[[#This Row],[LV]]/179</f>
        <v>0.85474860335195535</v>
      </c>
      <c r="AN99" s="24">
        <v>95</v>
      </c>
      <c r="AO99" s="23">
        <f>Table15[[#This Row],[MT]]/109</f>
        <v>0.87155963302752293</v>
      </c>
      <c r="AP99" s="24">
        <v>831</v>
      </c>
      <c r="AQ99" s="31">
        <f>Table15[[#This Row],[NL]]/946</f>
        <v>0.87843551797040165</v>
      </c>
      <c r="AR99" s="34" t="str">
        <f>""</f>
        <v/>
      </c>
      <c r="AS99" s="35" t="str">
        <f>""</f>
        <v/>
      </c>
      <c r="AT99" s="24">
        <v>548</v>
      </c>
      <c r="AU99" s="23">
        <f>Table15[[#This Row],[PT]]/625</f>
        <v>0.87680000000000002</v>
      </c>
      <c r="AV99" s="24">
        <v>45</v>
      </c>
      <c r="AW99" s="23">
        <f>Table15[[#This Row],[SE]]/48</f>
        <v>0.9375</v>
      </c>
      <c r="AX99" s="24">
        <v>808</v>
      </c>
      <c r="AY99" s="23">
        <f>Table15[[#This Row],[SI]]/895</f>
        <v>0.90279329608938552</v>
      </c>
    </row>
    <row r="100" spans="1:51" ht="34.9">
      <c r="A100" s="6" t="s">
        <v>185</v>
      </c>
      <c r="B100" s="14">
        <v>11</v>
      </c>
      <c r="C100" s="31">
        <f>Table15[[#This Row],[AT]]/B5</f>
        <v>1</v>
      </c>
      <c r="D100" s="30">
        <v>349</v>
      </c>
      <c r="E100" s="31">
        <f>Table15[[#This Row],[BE]]/401</f>
        <v>0.87032418952618451</v>
      </c>
      <c r="F100" s="30">
        <v>267</v>
      </c>
      <c r="G100" s="31">
        <f>Table15[[#This Row],[CY]]/316</f>
        <v>0.84493670886075944</v>
      </c>
      <c r="H100" s="30">
        <v>12</v>
      </c>
      <c r="I100" s="31">
        <f>Table15[[#This Row],[CZ]]/14</f>
        <v>0.8571428571428571</v>
      </c>
      <c r="J100" s="30">
        <v>33</v>
      </c>
      <c r="K100" s="31">
        <f>Table15[[#This Row],[DE-BavPrivSec]]/35</f>
        <v>0.94285714285714284</v>
      </c>
      <c r="L100" s="30">
        <v>92</v>
      </c>
      <c r="M100" s="31">
        <f>Table15[[#This Row],[DK]]/96</f>
        <v>0.95833333333333337</v>
      </c>
      <c r="N100" s="30">
        <v>64</v>
      </c>
      <c r="O100" s="31">
        <f>Table15[[#This Row],[EDPS]]/69</f>
        <v>0.92753623188405798</v>
      </c>
      <c r="P100" s="30">
        <v>15</v>
      </c>
      <c r="Q100" s="31">
        <f>Table15[[#This Row],[EE]]/16</f>
        <v>0.9375</v>
      </c>
      <c r="R100" s="30">
        <v>25</v>
      </c>
      <c r="S100" s="31">
        <f>Table15[[#This Row],[EL]]/28</f>
        <v>0.8928571428571429</v>
      </c>
      <c r="T100" s="24"/>
      <c r="U100" s="23">
        <v>0.95699999999999996</v>
      </c>
      <c r="V100" s="24">
        <v>40</v>
      </c>
      <c r="W100" s="23">
        <f>Table15[[#This Row],[FI]]/50</f>
        <v>0.8</v>
      </c>
      <c r="X100" s="24">
        <v>14</v>
      </c>
      <c r="Y100" s="23">
        <f>Table15[[#This Row],[FR]]/14</f>
        <v>1</v>
      </c>
      <c r="Z100" s="24">
        <v>1778</v>
      </c>
      <c r="AA100" s="23">
        <f>Table15[[#This Row],[HR]]/3031</f>
        <v>0.58660508083140872</v>
      </c>
      <c r="AB100" s="24">
        <v>103</v>
      </c>
      <c r="AC100" s="23">
        <f>Table15[[#This Row],[HU]]/134</f>
        <v>0.76865671641791045</v>
      </c>
      <c r="AD100" s="24">
        <v>65</v>
      </c>
      <c r="AE100" s="23">
        <f>Table15[[#This Row],[IE]]/66</f>
        <v>0.98484848484848486</v>
      </c>
      <c r="AF100" s="24">
        <v>51</v>
      </c>
      <c r="AG100" s="23">
        <f>Table15[[#This Row],[IT]]/55</f>
        <v>0.92727272727272725</v>
      </c>
      <c r="AH100" s="24">
        <v>58</v>
      </c>
      <c r="AI100" s="23">
        <f>Table15[[#This Row],[LI]]/71</f>
        <v>0.81690140845070425</v>
      </c>
      <c r="AJ100" s="24">
        <v>8</v>
      </c>
      <c r="AK100" s="23">
        <f>Table15[[#This Row],[LT]]/9</f>
        <v>0.88888888888888884</v>
      </c>
      <c r="AL100" s="25">
        <v>147</v>
      </c>
      <c r="AM100" s="23">
        <f>Table15[[#This Row],[LV]]/179</f>
        <v>0.82122905027932958</v>
      </c>
      <c r="AN100" s="24">
        <v>91</v>
      </c>
      <c r="AO100" s="23">
        <f>Table15[[#This Row],[MT]]/109</f>
        <v>0.83486238532110091</v>
      </c>
      <c r="AP100" s="24">
        <v>730</v>
      </c>
      <c r="AQ100" s="31">
        <f>Table15[[#This Row],[NL]]/946</f>
        <v>0.77167019027484141</v>
      </c>
      <c r="AR100" s="34" t="str">
        <f>""</f>
        <v/>
      </c>
      <c r="AS100" s="35" t="str">
        <f>""</f>
        <v/>
      </c>
      <c r="AT100" s="24">
        <v>507</v>
      </c>
      <c r="AU100" s="23">
        <f>Table15[[#This Row],[PT]]/625</f>
        <v>0.81120000000000003</v>
      </c>
      <c r="AV100" s="24">
        <v>40</v>
      </c>
      <c r="AW100" s="23">
        <f>Table15[[#This Row],[SE]]/48</f>
        <v>0.83333333333333337</v>
      </c>
      <c r="AX100" s="24">
        <v>733</v>
      </c>
      <c r="AY100" s="23">
        <f>Table15[[#This Row],[SI]]/895</f>
        <v>0.8189944134078212</v>
      </c>
    </row>
    <row r="101" spans="1:51">
      <c r="A101" s="6" t="s">
        <v>186</v>
      </c>
      <c r="B101" s="17"/>
      <c r="C101" s="31">
        <f>Table15[[#This Row],[AT]]/B5</f>
        <v>0</v>
      </c>
      <c r="D101" s="30">
        <v>8</v>
      </c>
      <c r="E101" s="31">
        <f>Table15[[#This Row],[BE]]/401</f>
        <v>1.9950124688279301E-2</v>
      </c>
      <c r="F101" s="30">
        <v>10</v>
      </c>
      <c r="G101" s="31">
        <f>Table15[[#This Row],[CY]]/316</f>
        <v>3.1645569620253167E-2</v>
      </c>
      <c r="H101" s="30"/>
      <c r="I101" s="31">
        <f>Table15[[#This Row],[CZ]]/14</f>
        <v>0</v>
      </c>
      <c r="J101" s="34" t="str">
        <f>""</f>
        <v/>
      </c>
      <c r="K101" s="34" t="str">
        <f>""</f>
        <v/>
      </c>
      <c r="L101" s="30">
        <v>0</v>
      </c>
      <c r="M101" s="31">
        <f>Table15[[#This Row],[DK]]/96</f>
        <v>0</v>
      </c>
      <c r="N101" s="30">
        <v>0</v>
      </c>
      <c r="O101" s="31">
        <f>Table15[[#This Row],[EDPS]]/69</f>
        <v>0</v>
      </c>
      <c r="P101" s="30">
        <v>0</v>
      </c>
      <c r="Q101" s="31">
        <f>Table15[[#This Row],[EE]]/16</f>
        <v>0</v>
      </c>
      <c r="R101" s="30">
        <v>1</v>
      </c>
      <c r="S101" s="31">
        <f>Table15[[#This Row],[EL]]/28</f>
        <v>3.5714285714285712E-2</v>
      </c>
      <c r="T101" s="24"/>
      <c r="U101" s="23"/>
      <c r="V101" s="24">
        <v>0</v>
      </c>
      <c r="W101" s="23">
        <f>Table15[[#This Row],[FI]]/50</f>
        <v>0</v>
      </c>
      <c r="X101" s="24">
        <v>0</v>
      </c>
      <c r="Y101" s="23">
        <f>Table15[[#This Row],[FR]]/14</f>
        <v>0</v>
      </c>
      <c r="Z101" s="24">
        <v>250</v>
      </c>
      <c r="AA101" s="23">
        <f>Table15[[#This Row],[HR]]/3031</f>
        <v>8.2481029363246458E-2</v>
      </c>
      <c r="AB101" s="24">
        <v>6</v>
      </c>
      <c r="AC101" s="23">
        <f>Table15[[#This Row],[HU]]/134</f>
        <v>4.4776119402985072E-2</v>
      </c>
      <c r="AD101" s="24">
        <v>0</v>
      </c>
      <c r="AE101" s="23">
        <f>Table15[[#This Row],[IE]]/66</f>
        <v>0</v>
      </c>
      <c r="AF101" s="24">
        <v>1</v>
      </c>
      <c r="AG101" s="23">
        <f>Table15[[#This Row],[IT]]/55</f>
        <v>1.8181818181818181E-2</v>
      </c>
      <c r="AH101" s="24">
        <v>3</v>
      </c>
      <c r="AI101" s="23">
        <f>Table15[[#This Row],[LI]]/71</f>
        <v>4.2253521126760563E-2</v>
      </c>
      <c r="AJ101" s="24">
        <v>0</v>
      </c>
      <c r="AK101" s="23">
        <f>Table15[[#This Row],[LT]]/9</f>
        <v>0</v>
      </c>
      <c r="AL101" s="25">
        <v>5</v>
      </c>
      <c r="AM101" s="23">
        <f>Table15[[#This Row],[LV]]/179</f>
        <v>2.7932960893854747E-2</v>
      </c>
      <c r="AN101" s="24">
        <v>8</v>
      </c>
      <c r="AO101" s="23">
        <f>Table15[[#This Row],[MT]]/109</f>
        <v>7.3394495412844041E-2</v>
      </c>
      <c r="AP101" s="24">
        <v>26</v>
      </c>
      <c r="AQ101" s="31">
        <f>Table15[[#This Row],[NL]]/946</f>
        <v>2.748414376321353E-2</v>
      </c>
      <c r="AR101" s="34" t="str">
        <f>""</f>
        <v/>
      </c>
      <c r="AS101" s="35" t="str">
        <f>""</f>
        <v/>
      </c>
      <c r="AT101" s="24">
        <v>23</v>
      </c>
      <c r="AU101" s="23">
        <f>Table15[[#This Row],[PT]]/625</f>
        <v>3.6799999999999999E-2</v>
      </c>
      <c r="AV101" s="34" t="str">
        <f>""</f>
        <v/>
      </c>
      <c r="AW101" s="35" t="str">
        <f>""</f>
        <v/>
      </c>
      <c r="AX101" s="24">
        <v>15</v>
      </c>
      <c r="AY101" s="23">
        <f>Table15[[#This Row],[SI]]/895</f>
        <v>1.6759776536312849E-2</v>
      </c>
    </row>
    <row r="102" spans="1:51" s="50" customFormat="1" ht="57" customHeight="1">
      <c r="A102" s="51" t="s">
        <v>187</v>
      </c>
      <c r="B102" s="54" t="str">
        <f>""</f>
        <v/>
      </c>
      <c r="C102" s="49" t="str">
        <f>""</f>
        <v/>
      </c>
      <c r="D102" s="54" t="str">
        <f>""</f>
        <v/>
      </c>
      <c r="E102" s="49" t="str">
        <f>""</f>
        <v/>
      </c>
      <c r="F102" s="54" t="str">
        <f>""</f>
        <v/>
      </c>
      <c r="G102" s="49" t="str">
        <f>""</f>
        <v/>
      </c>
      <c r="H102" s="54" t="str">
        <f>""</f>
        <v/>
      </c>
      <c r="I102" s="49" t="str">
        <f>""</f>
        <v/>
      </c>
      <c r="J102" s="54">
        <v>24</v>
      </c>
      <c r="K102" s="49">
        <f>Table15[[#This Row],[DE-BavPrivSec]]/35</f>
        <v>0.68571428571428572</v>
      </c>
      <c r="L102" s="54" t="str">
        <f>""</f>
        <v/>
      </c>
      <c r="M102" s="49" t="str">
        <f>""</f>
        <v/>
      </c>
      <c r="N102" s="54" t="str">
        <f>""</f>
        <v/>
      </c>
      <c r="O102" s="49" t="str">
        <f>""</f>
        <v/>
      </c>
      <c r="P102" s="54" t="str">
        <f>""</f>
        <v/>
      </c>
      <c r="Q102" s="49" t="str">
        <f>""</f>
        <v/>
      </c>
      <c r="R102" s="54" t="str">
        <f>""</f>
        <v/>
      </c>
      <c r="S102" s="49" t="str">
        <f>""</f>
        <v/>
      </c>
      <c r="T102" s="54" t="str">
        <f>""</f>
        <v/>
      </c>
      <c r="U102" s="49" t="str">
        <f>""</f>
        <v/>
      </c>
      <c r="V102" s="54" t="str">
        <f>""</f>
        <v/>
      </c>
      <c r="W102" s="49" t="str">
        <f>""</f>
        <v/>
      </c>
      <c r="X102" s="54" t="str">
        <f>""</f>
        <v/>
      </c>
      <c r="Y102" s="49" t="str">
        <f>""</f>
        <v/>
      </c>
      <c r="Z102" s="54" t="str">
        <f>""</f>
        <v/>
      </c>
      <c r="AA102" s="49" t="str">
        <f>""</f>
        <v/>
      </c>
      <c r="AB102" s="54" t="str">
        <f>""</f>
        <v/>
      </c>
      <c r="AC102" s="49" t="str">
        <f>""</f>
        <v/>
      </c>
      <c r="AD102" s="54" t="str">
        <f>""</f>
        <v/>
      </c>
      <c r="AE102" s="49" t="str">
        <f>""</f>
        <v/>
      </c>
      <c r="AF102" s="54" t="str">
        <f>""</f>
        <v/>
      </c>
      <c r="AG102" s="49" t="str">
        <f>""</f>
        <v/>
      </c>
      <c r="AH102" s="54" t="str">
        <f>""</f>
        <v/>
      </c>
      <c r="AI102" s="49" t="str">
        <f>""</f>
        <v/>
      </c>
      <c r="AJ102" s="54" t="str">
        <f>""</f>
        <v/>
      </c>
      <c r="AK102" s="49" t="str">
        <f>""</f>
        <v/>
      </c>
      <c r="AL102" s="54" t="str">
        <f>""</f>
        <v/>
      </c>
      <c r="AM102" s="49" t="str">
        <f>""</f>
        <v/>
      </c>
      <c r="AN102" s="54" t="str">
        <f>""</f>
        <v/>
      </c>
      <c r="AO102" s="49" t="str">
        <f>""</f>
        <v/>
      </c>
      <c r="AP102" s="54" t="str">
        <f>""</f>
        <v/>
      </c>
      <c r="AQ102" s="49" t="str">
        <f>""</f>
        <v/>
      </c>
      <c r="AR102" s="54" t="str">
        <f>""</f>
        <v/>
      </c>
      <c r="AS102" s="49" t="str">
        <f>""</f>
        <v/>
      </c>
      <c r="AT102" s="54" t="str">
        <f>""</f>
        <v/>
      </c>
      <c r="AU102" s="49" t="str">
        <f>""</f>
        <v/>
      </c>
      <c r="AV102" s="54" t="str">
        <f>""</f>
        <v/>
      </c>
      <c r="AW102" s="49" t="str">
        <f>""</f>
        <v/>
      </c>
      <c r="AX102" s="54" t="str">
        <f>""</f>
        <v/>
      </c>
      <c r="AY102" s="49" t="str">
        <f>""</f>
        <v/>
      </c>
    </row>
    <row r="103" spans="1:51" ht="85.5">
      <c r="A103" s="5" t="s">
        <v>188</v>
      </c>
      <c r="B103" s="34" t="str">
        <f>""</f>
        <v/>
      </c>
      <c r="C103" s="34" t="str">
        <f>""</f>
        <v/>
      </c>
      <c r="D103" s="34" t="str">
        <f>""</f>
        <v/>
      </c>
      <c r="E103" s="34" t="str">
        <f>""</f>
        <v/>
      </c>
      <c r="F103" s="34" t="str">
        <f>""</f>
        <v/>
      </c>
      <c r="G103" s="34" t="str">
        <f>""</f>
        <v/>
      </c>
      <c r="H103" s="34" t="str">
        <f>""</f>
        <v/>
      </c>
      <c r="I103" s="34" t="str">
        <f>""</f>
        <v/>
      </c>
      <c r="J103" s="34" t="str">
        <f>""</f>
        <v/>
      </c>
      <c r="K103" s="34" t="str">
        <f>""</f>
        <v/>
      </c>
      <c r="L103" s="34" t="str">
        <f>""</f>
        <v/>
      </c>
      <c r="M103" s="34" t="str">
        <f>""</f>
        <v/>
      </c>
      <c r="N103" s="34" t="str">
        <f>""</f>
        <v/>
      </c>
      <c r="O103" s="35" t="str">
        <f>""</f>
        <v/>
      </c>
      <c r="P103" s="34" t="str">
        <f>""</f>
        <v/>
      </c>
      <c r="Q103" s="35" t="str">
        <f>""</f>
        <v/>
      </c>
      <c r="R103" s="34" t="str">
        <f>""</f>
        <v/>
      </c>
      <c r="S103" s="35" t="str">
        <f>""</f>
        <v/>
      </c>
      <c r="T103" s="34" t="str">
        <f>""</f>
        <v/>
      </c>
      <c r="U103" s="35" t="str">
        <f>""</f>
        <v/>
      </c>
      <c r="V103" s="34" t="str">
        <f>""</f>
        <v/>
      </c>
      <c r="W103" s="35" t="str">
        <f>""</f>
        <v/>
      </c>
      <c r="X103" s="34" t="str">
        <f>""</f>
        <v/>
      </c>
      <c r="Y103" s="35" t="str">
        <f>""</f>
        <v/>
      </c>
      <c r="Z103" s="34" t="str">
        <f>""</f>
        <v/>
      </c>
      <c r="AA103" s="35" t="str">
        <f>""</f>
        <v/>
      </c>
      <c r="AB103" s="34" t="str">
        <f>""</f>
        <v/>
      </c>
      <c r="AC103" s="35" t="str">
        <f>""</f>
        <v/>
      </c>
      <c r="AD103" s="34" t="str">
        <f>""</f>
        <v/>
      </c>
      <c r="AE103" s="35" t="str">
        <f>""</f>
        <v/>
      </c>
      <c r="AF103" s="34" t="str">
        <f>""</f>
        <v/>
      </c>
      <c r="AG103" s="35" t="str">
        <f>""</f>
        <v/>
      </c>
      <c r="AH103" s="34" t="str">
        <f>""</f>
        <v/>
      </c>
      <c r="AI103" s="35" t="str">
        <f>""</f>
        <v/>
      </c>
      <c r="AJ103" s="34" t="str">
        <f>""</f>
        <v/>
      </c>
      <c r="AK103" s="35" t="str">
        <f>""</f>
        <v/>
      </c>
      <c r="AL103" s="34" t="str">
        <f>""</f>
        <v/>
      </c>
      <c r="AM103" s="35" t="str">
        <f>""</f>
        <v/>
      </c>
      <c r="AN103" s="34" t="str">
        <f>""</f>
        <v/>
      </c>
      <c r="AO103" s="35" t="str">
        <f>""</f>
        <v/>
      </c>
      <c r="AP103" s="34" t="str">
        <f>""</f>
        <v/>
      </c>
      <c r="AQ103" s="35" t="str">
        <f>""</f>
        <v/>
      </c>
      <c r="AR103" s="34" t="str">
        <f>""</f>
        <v/>
      </c>
      <c r="AS103" s="35" t="str">
        <f>""</f>
        <v/>
      </c>
      <c r="AT103" s="34" t="str">
        <f>""</f>
        <v/>
      </c>
      <c r="AU103" s="35" t="str">
        <f>""</f>
        <v/>
      </c>
      <c r="AV103" s="34" t="str">
        <f>""</f>
        <v/>
      </c>
      <c r="AW103" s="35" t="str">
        <f>""</f>
        <v/>
      </c>
      <c r="AX103" s="34" t="str">
        <f>""</f>
        <v/>
      </c>
      <c r="AY103" s="35" t="str">
        <f>""</f>
        <v/>
      </c>
    </row>
    <row r="104" spans="1:51" ht="23.25">
      <c r="A104" s="6" t="s">
        <v>189</v>
      </c>
      <c r="B104" s="14">
        <v>11</v>
      </c>
      <c r="C104" s="23">
        <f>Table15[[#This Row],[AT]]/B5</f>
        <v>1</v>
      </c>
      <c r="D104" s="24">
        <v>75</v>
      </c>
      <c r="E104" s="23">
        <f>Table15[[#This Row],[BE]]/401</f>
        <v>0.18703241895261846</v>
      </c>
      <c r="F104" s="24">
        <v>133</v>
      </c>
      <c r="G104" s="23">
        <f>Table15[[#This Row],[CY]]/316</f>
        <v>0.42088607594936711</v>
      </c>
      <c r="H104" s="24">
        <v>1</v>
      </c>
      <c r="I104" s="23">
        <f>Table15[[#This Row],[CZ]]/14</f>
        <v>7.1428571428571425E-2</v>
      </c>
      <c r="J104" s="24">
        <v>2</v>
      </c>
      <c r="K104" s="23">
        <f>Table15[[#This Row],[DE-BavPrivSec]]/35</f>
        <v>5.7142857142857141E-2</v>
      </c>
      <c r="L104" s="24">
        <v>7</v>
      </c>
      <c r="M104" s="23">
        <f>Table15[[#This Row],[DK]]/96</f>
        <v>7.2916666666666671E-2</v>
      </c>
      <c r="N104" s="24">
        <v>10</v>
      </c>
      <c r="O104" s="23">
        <f>Table15[[#This Row],[EDPS]]/69</f>
        <v>0.14492753623188406</v>
      </c>
      <c r="P104" s="24">
        <v>0</v>
      </c>
      <c r="Q104" s="23">
        <f>Table15[[#This Row],[EE]]/16</f>
        <v>0</v>
      </c>
      <c r="R104" s="24">
        <v>1</v>
      </c>
      <c r="S104" s="23">
        <f>Table15[[#This Row],[EL]]/28</f>
        <v>3.5714285714285712E-2</v>
      </c>
      <c r="T104" s="24"/>
      <c r="U104" s="23">
        <v>0.153</v>
      </c>
      <c r="V104" s="24">
        <v>3</v>
      </c>
      <c r="W104" s="23">
        <f>Table15[[#This Row],[FI]]/50</f>
        <v>0.06</v>
      </c>
      <c r="X104" s="24">
        <v>4</v>
      </c>
      <c r="Y104" s="23">
        <f>Table15[[#This Row],[FR]]/14</f>
        <v>0.2857142857142857</v>
      </c>
      <c r="Z104" s="24">
        <v>671</v>
      </c>
      <c r="AA104" s="23">
        <f>Table15[[#This Row],[HR]]/3031</f>
        <v>0.22137908281095348</v>
      </c>
      <c r="AB104" s="24">
        <v>30</v>
      </c>
      <c r="AC104" s="23">
        <f>Table15[[#This Row],[HU]]/134</f>
        <v>0.22388059701492538</v>
      </c>
      <c r="AD104" s="24">
        <v>19</v>
      </c>
      <c r="AE104" s="23">
        <f>Table15[[#This Row],[IE]]/66</f>
        <v>0.2878787878787879</v>
      </c>
      <c r="AF104" s="24">
        <v>8</v>
      </c>
      <c r="AG104" s="23">
        <f>Table15[[#This Row],[IT]]/55</f>
        <v>0.14545454545454545</v>
      </c>
      <c r="AH104" s="24">
        <v>23</v>
      </c>
      <c r="AI104" s="23">
        <f>Table15[[#This Row],[LI]]/71</f>
        <v>0.323943661971831</v>
      </c>
      <c r="AJ104" s="24">
        <v>1</v>
      </c>
      <c r="AK104" s="23">
        <f>Table15[[#This Row],[LT]]/9</f>
        <v>0.1111111111111111</v>
      </c>
      <c r="AL104" s="25">
        <v>37</v>
      </c>
      <c r="AM104" s="23">
        <f>Table15[[#This Row],[LV]]/179</f>
        <v>0.20670391061452514</v>
      </c>
      <c r="AN104" s="24">
        <v>35</v>
      </c>
      <c r="AO104" s="23">
        <f>Table15[[#This Row],[MT]]/109</f>
        <v>0.32110091743119268</v>
      </c>
      <c r="AP104" s="24">
        <v>220</v>
      </c>
      <c r="AQ104" s="31">
        <f>Table15[[#This Row],[NL]]/946</f>
        <v>0.23255813953488372</v>
      </c>
      <c r="AR104" s="34" t="str">
        <f>""</f>
        <v/>
      </c>
      <c r="AS104" s="35" t="str">
        <f>""</f>
        <v/>
      </c>
      <c r="AT104" s="24">
        <v>191</v>
      </c>
      <c r="AU104" s="23">
        <f>Table15[[#This Row],[PT]]/625</f>
        <v>0.30559999999999998</v>
      </c>
      <c r="AV104" s="24"/>
      <c r="AW104" s="23">
        <f>Table15[[#This Row],[SE]]/48</f>
        <v>0</v>
      </c>
      <c r="AX104" s="24">
        <v>81</v>
      </c>
      <c r="AY104" s="23">
        <f>Table15[[#This Row],[SI]]/895</f>
        <v>9.0502793296089387E-2</v>
      </c>
    </row>
    <row r="105" spans="1:51" ht="23.25">
      <c r="A105" s="6" t="s">
        <v>190</v>
      </c>
      <c r="B105" s="14">
        <v>11</v>
      </c>
      <c r="C105" s="23">
        <f>Table15[[#This Row],[AT]]/B5</f>
        <v>1</v>
      </c>
      <c r="D105" s="24">
        <v>196</v>
      </c>
      <c r="E105" s="23">
        <f>Table15[[#This Row],[BE]]/401</f>
        <v>0.48877805486284287</v>
      </c>
      <c r="F105" s="24">
        <v>213</v>
      </c>
      <c r="G105" s="23">
        <f>Table15[[#This Row],[CY]]/316</f>
        <v>0.67405063291139244</v>
      </c>
      <c r="H105" s="24">
        <v>2</v>
      </c>
      <c r="I105" s="23">
        <f>Table15[[#This Row],[CZ]]/14</f>
        <v>0.14285714285714285</v>
      </c>
      <c r="J105" s="24">
        <v>15</v>
      </c>
      <c r="K105" s="23">
        <f>Table15[[#This Row],[DE-BavPrivSec]]/35</f>
        <v>0.42857142857142855</v>
      </c>
      <c r="L105" s="24">
        <v>34</v>
      </c>
      <c r="M105" s="23">
        <f>Table15[[#This Row],[DK]]/96</f>
        <v>0.35416666666666669</v>
      </c>
      <c r="N105" s="24">
        <v>52</v>
      </c>
      <c r="O105" s="23">
        <f>Table15[[#This Row],[EDPS]]/69</f>
        <v>0.75362318840579712</v>
      </c>
      <c r="P105" s="24">
        <v>7</v>
      </c>
      <c r="Q105" s="23">
        <f>Table15[[#This Row],[EE]]/16</f>
        <v>0.4375</v>
      </c>
      <c r="R105" s="24">
        <v>12</v>
      </c>
      <c r="S105" s="23">
        <f>Table15[[#This Row],[EL]]/28</f>
        <v>0.42857142857142855</v>
      </c>
      <c r="T105" s="24"/>
      <c r="U105" s="23">
        <v>0.40100000000000002</v>
      </c>
      <c r="V105" s="24">
        <v>30</v>
      </c>
      <c r="W105" s="23">
        <f>Table15[[#This Row],[FI]]/50</f>
        <v>0.6</v>
      </c>
      <c r="X105" s="24">
        <v>8</v>
      </c>
      <c r="Y105" s="23">
        <f>Table15[[#This Row],[FR]]/14</f>
        <v>0.5714285714285714</v>
      </c>
      <c r="Z105" s="24">
        <v>881</v>
      </c>
      <c r="AA105" s="23">
        <f>Table15[[#This Row],[HR]]/3031</f>
        <v>0.29066314747608052</v>
      </c>
      <c r="AB105" s="24">
        <v>70</v>
      </c>
      <c r="AC105" s="23">
        <f>Table15[[#This Row],[HU]]/134</f>
        <v>0.52238805970149249</v>
      </c>
      <c r="AD105" s="24">
        <v>37</v>
      </c>
      <c r="AE105" s="23">
        <f>Table15[[#This Row],[IE]]/66</f>
        <v>0.56060606060606055</v>
      </c>
      <c r="AF105" s="24">
        <v>22</v>
      </c>
      <c r="AG105" s="23">
        <f>Table15[[#This Row],[IT]]/55</f>
        <v>0.4</v>
      </c>
      <c r="AH105" s="24">
        <v>33</v>
      </c>
      <c r="AI105" s="23">
        <f>Table15[[#This Row],[LI]]/71</f>
        <v>0.46478873239436619</v>
      </c>
      <c r="AJ105" s="24">
        <v>1</v>
      </c>
      <c r="AK105" s="23">
        <f>Table15[[#This Row],[LT]]/9</f>
        <v>0.1111111111111111</v>
      </c>
      <c r="AL105" s="25">
        <v>105</v>
      </c>
      <c r="AM105" s="23">
        <f>Table15[[#This Row],[LV]]/179</f>
        <v>0.58659217877094971</v>
      </c>
      <c r="AN105" s="24">
        <v>60</v>
      </c>
      <c r="AO105" s="23">
        <f>Table15[[#This Row],[MT]]/109</f>
        <v>0.55045871559633031</v>
      </c>
      <c r="AP105" s="24">
        <v>402</v>
      </c>
      <c r="AQ105" s="31">
        <f>Table15[[#This Row],[NL]]/946</f>
        <v>0.42494714587737842</v>
      </c>
      <c r="AR105" s="34" t="str">
        <f>""</f>
        <v/>
      </c>
      <c r="AS105" s="35" t="str">
        <f>""</f>
        <v/>
      </c>
      <c r="AT105" s="24">
        <v>296</v>
      </c>
      <c r="AU105" s="23">
        <f>Table15[[#This Row],[PT]]/625</f>
        <v>0.47360000000000002</v>
      </c>
      <c r="AV105" s="24"/>
      <c r="AW105" s="23">
        <f>Table15[[#This Row],[SE]]/48</f>
        <v>0</v>
      </c>
      <c r="AX105" s="24">
        <v>159</v>
      </c>
      <c r="AY105" s="23">
        <f>Table15[[#This Row],[SI]]/895</f>
        <v>0.17765363128491621</v>
      </c>
    </row>
    <row r="106" spans="1:51" ht="34.9">
      <c r="A106" s="6" t="s">
        <v>191</v>
      </c>
      <c r="B106" s="14">
        <v>11</v>
      </c>
      <c r="C106" s="23">
        <f>Table15[[#This Row],[AT]]/B5</f>
        <v>1</v>
      </c>
      <c r="D106" s="24">
        <v>202</v>
      </c>
      <c r="E106" s="23">
        <f>Table15[[#This Row],[BE]]/401</f>
        <v>0.50374064837905241</v>
      </c>
      <c r="F106" s="24">
        <v>160</v>
      </c>
      <c r="G106" s="23">
        <f>Table15[[#This Row],[CY]]/316</f>
        <v>0.50632911392405067</v>
      </c>
      <c r="H106" s="24">
        <v>3</v>
      </c>
      <c r="I106" s="23">
        <f>Table15[[#This Row],[CZ]]/14</f>
        <v>0.21428571428571427</v>
      </c>
      <c r="J106" s="24">
        <v>7</v>
      </c>
      <c r="K106" s="23">
        <f>Table15[[#This Row],[DE-BavPrivSec]]/35</f>
        <v>0.2</v>
      </c>
      <c r="L106" s="24">
        <v>28</v>
      </c>
      <c r="M106" s="23">
        <f>Table15[[#This Row],[DK]]/96</f>
        <v>0.29166666666666669</v>
      </c>
      <c r="N106" s="24">
        <v>26</v>
      </c>
      <c r="O106" s="23">
        <f>Table15[[#This Row],[EDPS]]/69</f>
        <v>0.37681159420289856</v>
      </c>
      <c r="P106" s="24">
        <v>4</v>
      </c>
      <c r="Q106" s="23">
        <f>Table15[[#This Row],[EE]]/16</f>
        <v>0.25</v>
      </c>
      <c r="R106" s="24">
        <v>9</v>
      </c>
      <c r="S106" s="23">
        <f>Table15[[#This Row],[EL]]/28</f>
        <v>0.32142857142857145</v>
      </c>
      <c r="T106" s="24"/>
      <c r="U106" s="23">
        <v>0.36899999999999999</v>
      </c>
      <c r="V106" s="24">
        <v>16</v>
      </c>
      <c r="W106" s="23">
        <f>Table15[[#This Row],[FI]]/50</f>
        <v>0.32</v>
      </c>
      <c r="X106" s="24">
        <v>11</v>
      </c>
      <c r="Y106" s="23">
        <f>Table15[[#This Row],[FR]]/14</f>
        <v>0.7857142857142857</v>
      </c>
      <c r="Z106" s="24">
        <v>688</v>
      </c>
      <c r="AA106" s="23">
        <f>Table15[[#This Row],[HR]]/3031</f>
        <v>0.22698779280765424</v>
      </c>
      <c r="AB106" s="24">
        <v>28</v>
      </c>
      <c r="AC106" s="23">
        <f>Table15[[#This Row],[HU]]/134</f>
        <v>0.20895522388059701</v>
      </c>
      <c r="AD106" s="24">
        <v>35</v>
      </c>
      <c r="AE106" s="23">
        <f>Table15[[#This Row],[IE]]/66</f>
        <v>0.53030303030303028</v>
      </c>
      <c r="AF106" s="24">
        <v>15</v>
      </c>
      <c r="AG106" s="23">
        <f>Table15[[#This Row],[IT]]/55</f>
        <v>0.27272727272727271</v>
      </c>
      <c r="AH106" s="24">
        <v>29</v>
      </c>
      <c r="AI106" s="23">
        <f>Table15[[#This Row],[LI]]/71</f>
        <v>0.40845070422535212</v>
      </c>
      <c r="AJ106" s="24">
        <v>1</v>
      </c>
      <c r="AK106" s="23">
        <f>Table15[[#This Row],[LT]]/9</f>
        <v>0.1111111111111111</v>
      </c>
      <c r="AL106" s="25">
        <v>73</v>
      </c>
      <c r="AM106" s="23">
        <f>Table15[[#This Row],[LV]]/179</f>
        <v>0.40782122905027934</v>
      </c>
      <c r="AN106" s="24">
        <v>56</v>
      </c>
      <c r="AO106" s="23">
        <f>Table15[[#This Row],[MT]]/109</f>
        <v>0.51376146788990829</v>
      </c>
      <c r="AP106" s="24">
        <v>318</v>
      </c>
      <c r="AQ106" s="31">
        <f>Table15[[#This Row],[NL]]/946</f>
        <v>0.33615221987315008</v>
      </c>
      <c r="AR106" s="34" t="str">
        <f>""</f>
        <v/>
      </c>
      <c r="AS106" s="35" t="str">
        <f>""</f>
        <v/>
      </c>
      <c r="AT106" s="24">
        <v>223</v>
      </c>
      <c r="AU106" s="23">
        <f>Table15[[#This Row],[PT]]/625</f>
        <v>0.35680000000000001</v>
      </c>
      <c r="AV106" s="24"/>
      <c r="AW106" s="23">
        <f>Table15[[#This Row],[SE]]/48</f>
        <v>0</v>
      </c>
      <c r="AX106" s="24">
        <v>129</v>
      </c>
      <c r="AY106" s="23">
        <f>Table15[[#This Row],[SI]]/895</f>
        <v>0.14413407821229049</v>
      </c>
    </row>
    <row r="107" spans="1:51" ht="34.9">
      <c r="A107" s="6" t="s">
        <v>192</v>
      </c>
      <c r="B107" s="14">
        <v>11</v>
      </c>
      <c r="C107" s="23">
        <f>Table15[[#This Row],[AT]]/B5</f>
        <v>1</v>
      </c>
      <c r="D107" s="24">
        <v>290</v>
      </c>
      <c r="E107" s="23">
        <f>Table15[[#This Row],[BE]]/401</f>
        <v>0.72319201995012472</v>
      </c>
      <c r="F107" s="24">
        <v>195</v>
      </c>
      <c r="G107" s="23">
        <f>Table15[[#This Row],[CY]]/316</f>
        <v>0.61708860759493667</v>
      </c>
      <c r="H107" s="24">
        <v>10</v>
      </c>
      <c r="I107" s="23">
        <f>Table15[[#This Row],[CZ]]/14</f>
        <v>0.7142857142857143</v>
      </c>
      <c r="J107" s="24">
        <v>11</v>
      </c>
      <c r="K107" s="23">
        <f>Table15[[#This Row],[DE-BavPrivSec]]/35</f>
        <v>0.31428571428571428</v>
      </c>
      <c r="L107" s="24">
        <v>30</v>
      </c>
      <c r="M107" s="23">
        <f>Table15[[#This Row],[DK]]/96</f>
        <v>0.3125</v>
      </c>
      <c r="N107" s="24">
        <v>41</v>
      </c>
      <c r="O107" s="23">
        <f>Table15[[#This Row],[EDPS]]/69</f>
        <v>0.59420289855072461</v>
      </c>
      <c r="P107" s="24">
        <v>6</v>
      </c>
      <c r="Q107" s="23">
        <f>Table15[[#This Row],[EE]]/16</f>
        <v>0.375</v>
      </c>
      <c r="R107" s="24">
        <v>10</v>
      </c>
      <c r="S107" s="23">
        <f>Table15[[#This Row],[EL]]/28</f>
        <v>0.35714285714285715</v>
      </c>
      <c r="T107" s="24"/>
      <c r="U107" s="23">
        <v>0.41799999999999998</v>
      </c>
      <c r="V107" s="24">
        <v>14</v>
      </c>
      <c r="W107" s="23">
        <f>Table15[[#This Row],[FI]]/50</f>
        <v>0.28000000000000003</v>
      </c>
      <c r="X107" s="24">
        <v>11</v>
      </c>
      <c r="Y107" s="23">
        <f>Table15[[#This Row],[FR]]/14</f>
        <v>0.7857142857142857</v>
      </c>
      <c r="Z107" s="24">
        <v>1103</v>
      </c>
      <c r="AA107" s="23">
        <f>Table15[[#This Row],[HR]]/3031</f>
        <v>0.36390630155064335</v>
      </c>
      <c r="AB107" s="24">
        <v>55</v>
      </c>
      <c r="AC107" s="23">
        <f>Table15[[#This Row],[HU]]/134</f>
        <v>0.41044776119402987</v>
      </c>
      <c r="AD107" s="24">
        <v>38</v>
      </c>
      <c r="AE107" s="23">
        <f>Table15[[#This Row],[IE]]/66</f>
        <v>0.5757575757575758</v>
      </c>
      <c r="AF107" s="24">
        <v>35</v>
      </c>
      <c r="AG107" s="23">
        <f>Table15[[#This Row],[IT]]/55</f>
        <v>0.63636363636363635</v>
      </c>
      <c r="AH107" s="24">
        <v>42</v>
      </c>
      <c r="AI107" s="23">
        <f>Table15[[#This Row],[LI]]/71</f>
        <v>0.59154929577464788</v>
      </c>
      <c r="AJ107" s="24">
        <v>7</v>
      </c>
      <c r="AK107" s="23">
        <f>Table15[[#This Row],[LT]]/9</f>
        <v>0.77777777777777779</v>
      </c>
      <c r="AL107" s="25">
        <v>106</v>
      </c>
      <c r="AM107" s="23">
        <f>Table15[[#This Row],[LV]]/179</f>
        <v>0.59217877094972071</v>
      </c>
      <c r="AN107" s="24">
        <v>66</v>
      </c>
      <c r="AO107" s="23">
        <f>Table15[[#This Row],[MT]]/109</f>
        <v>0.60550458715596334</v>
      </c>
      <c r="AP107" s="24">
        <v>396</v>
      </c>
      <c r="AQ107" s="31">
        <f>Table15[[#This Row],[NL]]/946</f>
        <v>0.41860465116279072</v>
      </c>
      <c r="AR107" s="34" t="str">
        <f>""</f>
        <v/>
      </c>
      <c r="AS107" s="35" t="str">
        <f>""</f>
        <v/>
      </c>
      <c r="AT107" s="24">
        <v>342</v>
      </c>
      <c r="AU107" s="23">
        <f>Table15[[#This Row],[PT]]/625</f>
        <v>0.54720000000000002</v>
      </c>
      <c r="AV107" s="24"/>
      <c r="AW107" s="23">
        <f>Table15[[#This Row],[SE]]/48</f>
        <v>0</v>
      </c>
      <c r="AX107" s="24">
        <v>193</v>
      </c>
      <c r="AY107" s="23">
        <f>Table15[[#This Row],[SI]]/895</f>
        <v>0.21564245810055865</v>
      </c>
    </row>
    <row r="108" spans="1:51" ht="34.9">
      <c r="A108" s="6" t="s">
        <v>193</v>
      </c>
      <c r="B108" s="14">
        <v>11</v>
      </c>
      <c r="C108" s="31">
        <f>Table15[[#This Row],[AT]]/B5</f>
        <v>1</v>
      </c>
      <c r="D108" s="30">
        <v>248</v>
      </c>
      <c r="E108" s="31">
        <f>Table15[[#This Row],[BE]]/401</f>
        <v>0.61845386533665836</v>
      </c>
      <c r="F108" s="30">
        <v>200</v>
      </c>
      <c r="G108" s="31">
        <f>Table15[[#This Row],[CY]]/316</f>
        <v>0.63291139240506333</v>
      </c>
      <c r="H108" s="30">
        <v>3</v>
      </c>
      <c r="I108" s="31">
        <f>Table15[[#This Row],[CZ]]/14</f>
        <v>0.21428571428571427</v>
      </c>
      <c r="J108" s="30">
        <v>13</v>
      </c>
      <c r="K108" s="31">
        <f>Table15[[#This Row],[DE-BavPrivSec]]/35</f>
        <v>0.37142857142857144</v>
      </c>
      <c r="L108" s="30">
        <v>24</v>
      </c>
      <c r="M108" s="31">
        <f>Table15[[#This Row],[DK]]/96</f>
        <v>0.25</v>
      </c>
      <c r="N108" s="24">
        <v>33</v>
      </c>
      <c r="O108" s="23">
        <f>Table15[[#This Row],[EDPS]]/69</f>
        <v>0.47826086956521741</v>
      </c>
      <c r="P108" s="24">
        <v>5</v>
      </c>
      <c r="Q108" s="23">
        <f>Table15[[#This Row],[EE]]/16</f>
        <v>0.3125</v>
      </c>
      <c r="R108" s="24">
        <v>14</v>
      </c>
      <c r="S108" s="23">
        <f>Table15[[#This Row],[EL]]/28</f>
        <v>0.5</v>
      </c>
      <c r="T108" s="24"/>
      <c r="U108" s="23">
        <v>0.54</v>
      </c>
      <c r="V108" s="24">
        <v>19</v>
      </c>
      <c r="W108" s="23">
        <f>Table15[[#This Row],[FI]]/50</f>
        <v>0.38</v>
      </c>
      <c r="X108" s="24">
        <v>2</v>
      </c>
      <c r="Y108" s="23">
        <f>Table15[[#This Row],[FR]]/14</f>
        <v>0.14285714285714285</v>
      </c>
      <c r="Z108" s="24">
        <v>832</v>
      </c>
      <c r="AA108" s="23">
        <f>Table15[[#This Row],[HR]]/3031</f>
        <v>0.27449686572088422</v>
      </c>
      <c r="AB108" s="24">
        <v>62</v>
      </c>
      <c r="AC108" s="23">
        <f>Table15[[#This Row],[HU]]/134</f>
        <v>0.46268656716417911</v>
      </c>
      <c r="AD108" s="24">
        <v>30</v>
      </c>
      <c r="AE108" s="23">
        <f>Table15[[#This Row],[IE]]/66</f>
        <v>0.45454545454545453</v>
      </c>
      <c r="AF108" s="24">
        <v>18</v>
      </c>
      <c r="AG108" s="23">
        <f>Table15[[#This Row],[IT]]/55</f>
        <v>0.32727272727272727</v>
      </c>
      <c r="AH108" s="24">
        <v>40</v>
      </c>
      <c r="AI108" s="23">
        <f>Table15[[#This Row],[LI]]/71</f>
        <v>0.56338028169014087</v>
      </c>
      <c r="AJ108" s="24">
        <v>8</v>
      </c>
      <c r="AK108" s="23">
        <f>Table15[[#This Row],[LT]]/9</f>
        <v>0.88888888888888884</v>
      </c>
      <c r="AL108" s="25">
        <v>109</v>
      </c>
      <c r="AM108" s="23">
        <f>Table15[[#This Row],[LV]]/179</f>
        <v>0.60893854748603349</v>
      </c>
      <c r="AN108" s="24">
        <v>59</v>
      </c>
      <c r="AO108" s="23">
        <f>Table15[[#This Row],[MT]]/109</f>
        <v>0.54128440366972475</v>
      </c>
      <c r="AP108" s="24">
        <v>396</v>
      </c>
      <c r="AQ108" s="31">
        <f>Table15[[#This Row],[NL]]/946</f>
        <v>0.41860465116279072</v>
      </c>
      <c r="AR108" s="34" t="str">
        <f>""</f>
        <v/>
      </c>
      <c r="AS108" s="35" t="str">
        <f>""</f>
        <v/>
      </c>
      <c r="AT108" s="24">
        <v>312</v>
      </c>
      <c r="AU108" s="23">
        <f>Table15[[#This Row],[PT]]/625</f>
        <v>0.49919999999999998</v>
      </c>
      <c r="AV108" s="24"/>
      <c r="AW108" s="23">
        <f>Table15[[#This Row],[SE]]/48</f>
        <v>0</v>
      </c>
      <c r="AX108" s="24">
        <v>298</v>
      </c>
      <c r="AY108" s="23">
        <f>Table15[[#This Row],[SI]]/895</f>
        <v>0.33296089385474859</v>
      </c>
    </row>
    <row r="109" spans="1:51" ht="23.25">
      <c r="A109" s="6" t="s">
        <v>194</v>
      </c>
      <c r="B109" s="14">
        <v>11</v>
      </c>
      <c r="C109" s="31">
        <f>Table15[[#This Row],[AT]]/B5</f>
        <v>1</v>
      </c>
      <c r="D109" s="30">
        <v>102</v>
      </c>
      <c r="E109" s="31">
        <f>Table15[[#This Row],[BE]]/401</f>
        <v>0.25436408977556108</v>
      </c>
      <c r="F109" s="30">
        <v>124</v>
      </c>
      <c r="G109" s="31">
        <f>Table15[[#This Row],[CY]]/316</f>
        <v>0.39240506329113922</v>
      </c>
      <c r="H109" s="30">
        <v>1</v>
      </c>
      <c r="I109" s="31">
        <f>Table15[[#This Row],[CZ]]/14</f>
        <v>7.1428571428571425E-2</v>
      </c>
      <c r="J109" s="30">
        <v>4</v>
      </c>
      <c r="K109" s="31">
        <f>Table15[[#This Row],[DE-BavPrivSec]]/35</f>
        <v>0.11428571428571428</v>
      </c>
      <c r="L109" s="30">
        <v>1</v>
      </c>
      <c r="M109" s="31">
        <f>Table15[[#This Row],[DK]]/96</f>
        <v>1.0416666666666666E-2</v>
      </c>
      <c r="N109" s="24">
        <v>16</v>
      </c>
      <c r="O109" s="23">
        <f>Table15[[#This Row],[EDPS]]/69</f>
        <v>0.2318840579710145</v>
      </c>
      <c r="P109" s="24">
        <v>3</v>
      </c>
      <c r="Q109" s="23">
        <f>Table15[[#This Row],[EE]]/16</f>
        <v>0.1875</v>
      </c>
      <c r="R109" s="24">
        <v>4</v>
      </c>
      <c r="S109" s="23">
        <f>Table15[[#This Row],[EL]]/28</f>
        <v>0.14285714285714285</v>
      </c>
      <c r="T109" s="24"/>
      <c r="U109" s="23">
        <v>0.122</v>
      </c>
      <c r="V109" s="24">
        <v>4</v>
      </c>
      <c r="W109" s="23">
        <f>Table15[[#This Row],[FI]]/50</f>
        <v>0.08</v>
      </c>
      <c r="X109" s="24">
        <v>2</v>
      </c>
      <c r="Y109" s="23">
        <f>Table15[[#This Row],[FR]]/14</f>
        <v>0.14285714285714285</v>
      </c>
      <c r="Z109" s="24">
        <v>617</v>
      </c>
      <c r="AA109" s="23">
        <f>Table15[[#This Row],[HR]]/3031</f>
        <v>0.20356318046849226</v>
      </c>
      <c r="AB109" s="24">
        <v>20</v>
      </c>
      <c r="AC109" s="23">
        <f>Table15[[#This Row],[HU]]/134</f>
        <v>0.14925373134328357</v>
      </c>
      <c r="AD109" s="24">
        <v>17</v>
      </c>
      <c r="AE109" s="23">
        <f>Table15[[#This Row],[IE]]/66</f>
        <v>0.25757575757575757</v>
      </c>
      <c r="AF109" s="24">
        <v>8</v>
      </c>
      <c r="AG109" s="23">
        <f>Table15[[#This Row],[IT]]/55</f>
        <v>0.14545454545454545</v>
      </c>
      <c r="AH109" s="24">
        <v>21</v>
      </c>
      <c r="AI109" s="23">
        <f>Table15[[#This Row],[LI]]/71</f>
        <v>0.29577464788732394</v>
      </c>
      <c r="AJ109" s="24">
        <v>0</v>
      </c>
      <c r="AK109" s="23">
        <f>Table15[[#This Row],[LT]]/9</f>
        <v>0</v>
      </c>
      <c r="AL109" s="25">
        <v>48</v>
      </c>
      <c r="AM109" s="23">
        <f>Table15[[#This Row],[LV]]/179</f>
        <v>0.26815642458100558</v>
      </c>
      <c r="AN109" s="24">
        <v>38</v>
      </c>
      <c r="AO109" s="23">
        <f>Table15[[#This Row],[MT]]/109</f>
        <v>0.34862385321100919</v>
      </c>
      <c r="AP109" s="24">
        <v>183</v>
      </c>
      <c r="AQ109" s="31">
        <f>Table15[[#This Row],[NL]]/946</f>
        <v>0.193446088794926</v>
      </c>
      <c r="AR109" s="34" t="str">
        <f>""</f>
        <v/>
      </c>
      <c r="AS109" s="35" t="str">
        <f>""</f>
        <v/>
      </c>
      <c r="AT109" s="24">
        <v>134</v>
      </c>
      <c r="AU109" s="23">
        <f>Table15[[#This Row],[PT]]/625</f>
        <v>0.21440000000000001</v>
      </c>
      <c r="AV109" s="24">
        <v>3</v>
      </c>
      <c r="AW109" s="23">
        <f>Table15[[#This Row],[SE]]/48</f>
        <v>6.25E-2</v>
      </c>
      <c r="AX109" s="24">
        <v>0</v>
      </c>
      <c r="AY109" s="23">
        <f>Table15[[#This Row],[SI]]/895</f>
        <v>0</v>
      </c>
    </row>
    <row r="110" spans="1:51">
      <c r="A110" s="6" t="s">
        <v>145</v>
      </c>
      <c r="B110" s="14"/>
      <c r="C110" s="31">
        <f>Table15[[#This Row],[AT]]/B5</f>
        <v>0</v>
      </c>
      <c r="D110" s="30">
        <v>42</v>
      </c>
      <c r="E110" s="31">
        <f>Table15[[#This Row],[BE]]/401</f>
        <v>0.10473815461346633</v>
      </c>
      <c r="F110" s="30">
        <v>18</v>
      </c>
      <c r="G110" s="31">
        <f>Table15[[#This Row],[CY]]/316</f>
        <v>5.6962025316455694E-2</v>
      </c>
      <c r="H110" s="30">
        <v>3</v>
      </c>
      <c r="I110" s="31">
        <f>Table15[[#This Row],[CZ]]/14</f>
        <v>0.21428571428571427</v>
      </c>
      <c r="J110" s="30">
        <v>9</v>
      </c>
      <c r="K110" s="31">
        <f>Table15[[#This Row],[DE-BavPrivSec]]/35</f>
        <v>0.25714285714285712</v>
      </c>
      <c r="L110" s="30">
        <v>11</v>
      </c>
      <c r="M110" s="31">
        <f>Table15[[#This Row],[DK]]/96</f>
        <v>0.11458333333333333</v>
      </c>
      <c r="N110" s="24">
        <v>12</v>
      </c>
      <c r="O110" s="23">
        <f>Table15[[#This Row],[EDPS]]/69</f>
        <v>0.17391304347826086</v>
      </c>
      <c r="P110" s="24">
        <v>3</v>
      </c>
      <c r="Q110" s="23">
        <f>Table15[[#This Row],[EE]]/16</f>
        <v>0.1875</v>
      </c>
      <c r="R110" s="24">
        <v>3</v>
      </c>
      <c r="S110" s="23">
        <f>Table15[[#This Row],[EL]]/28</f>
        <v>0.10714285714285714</v>
      </c>
      <c r="T110" s="24"/>
      <c r="U110" s="23">
        <v>1.2E-2</v>
      </c>
      <c r="V110" s="24">
        <v>11</v>
      </c>
      <c r="W110" s="23">
        <f>Table15[[#This Row],[FI]]/50</f>
        <v>0.22</v>
      </c>
      <c r="X110" s="24"/>
      <c r="Y110" s="23">
        <f>Table15[[#This Row],[FR]]/14</f>
        <v>0</v>
      </c>
      <c r="Z110" s="24"/>
      <c r="AA110" s="23">
        <f>Table15[[#This Row],[HR]]/3031</f>
        <v>0</v>
      </c>
      <c r="AB110" s="24">
        <v>10</v>
      </c>
      <c r="AC110" s="23">
        <f>Table15[[#This Row],[HU]]/134</f>
        <v>7.4626865671641784E-2</v>
      </c>
      <c r="AD110" s="24">
        <v>11</v>
      </c>
      <c r="AE110" s="23">
        <f>Table15[[#This Row],[IE]]/66</f>
        <v>0.16666666666666666</v>
      </c>
      <c r="AF110" s="24">
        <v>13</v>
      </c>
      <c r="AG110" s="23">
        <f>Table15[[#This Row],[IT]]/55</f>
        <v>0.23636363636363636</v>
      </c>
      <c r="AH110" s="24">
        <v>4</v>
      </c>
      <c r="AI110" s="23">
        <f>Table15[[#This Row],[LI]]/71</f>
        <v>5.6338028169014086E-2</v>
      </c>
      <c r="AJ110" s="24">
        <v>3</v>
      </c>
      <c r="AK110" s="23">
        <f>Table15[[#This Row],[LT]]/9</f>
        <v>0.33333333333333331</v>
      </c>
      <c r="AL110" s="25">
        <v>15</v>
      </c>
      <c r="AM110" s="23">
        <f>Table15[[#This Row],[LV]]/179</f>
        <v>8.3798882681564241E-2</v>
      </c>
      <c r="AN110" s="24">
        <v>6</v>
      </c>
      <c r="AO110" s="23">
        <f>Table15[[#This Row],[MT]]/109</f>
        <v>5.5045871559633031E-2</v>
      </c>
      <c r="AP110" s="24">
        <v>136</v>
      </c>
      <c r="AQ110" s="31">
        <f>Table15[[#This Row],[NL]]/946</f>
        <v>0.14376321353065538</v>
      </c>
      <c r="AR110" s="34" t="str">
        <f>""</f>
        <v/>
      </c>
      <c r="AS110" s="35" t="str">
        <f>""</f>
        <v/>
      </c>
      <c r="AT110" s="24">
        <v>83</v>
      </c>
      <c r="AU110" s="23">
        <f>Table15[[#This Row],[PT]]/625</f>
        <v>0.1328</v>
      </c>
      <c r="AV110" s="24">
        <v>18</v>
      </c>
      <c r="AW110" s="23">
        <f>Table15[[#This Row],[SE]]/48</f>
        <v>0.375</v>
      </c>
      <c r="AX110" s="24">
        <v>262</v>
      </c>
      <c r="AY110" s="23">
        <f>Table15[[#This Row],[SI]]/895</f>
        <v>0.29273743016759779</v>
      </c>
    </row>
    <row r="111" spans="1:51">
      <c r="A111" s="6" t="s">
        <v>146</v>
      </c>
      <c r="B111" s="17"/>
      <c r="C111" s="31">
        <f>Table15[[#This Row],[AT]]/B5</f>
        <v>0</v>
      </c>
      <c r="D111" s="30">
        <v>31</v>
      </c>
      <c r="E111" s="31">
        <f>Table15[[#This Row],[BE]]/401</f>
        <v>7.7306733167082295E-2</v>
      </c>
      <c r="F111" s="30">
        <v>26</v>
      </c>
      <c r="G111" s="31">
        <f>Table15[[#This Row],[CY]]/316</f>
        <v>8.2278481012658222E-2</v>
      </c>
      <c r="H111" s="30">
        <v>3</v>
      </c>
      <c r="I111" s="31">
        <f>Table15[[#This Row],[CZ]]/14</f>
        <v>0.21428571428571427</v>
      </c>
      <c r="J111" s="34" t="str">
        <f>""</f>
        <v/>
      </c>
      <c r="K111" s="34" t="str">
        <f>""</f>
        <v/>
      </c>
      <c r="L111" s="30">
        <v>1</v>
      </c>
      <c r="M111" s="31">
        <f>Table15[[#This Row],[DK]]/96</f>
        <v>1.0416666666666666E-2</v>
      </c>
      <c r="N111" s="24">
        <v>0</v>
      </c>
      <c r="O111" s="23">
        <f>Table15[[#This Row],[EDPS]]/69</f>
        <v>0</v>
      </c>
      <c r="P111" s="24">
        <v>0</v>
      </c>
      <c r="Q111" s="23">
        <f>Table15[[#This Row],[EE]]/16</f>
        <v>0</v>
      </c>
      <c r="R111" s="24">
        <v>7</v>
      </c>
      <c r="S111" s="23">
        <f>Table15[[#This Row],[EL]]/28</f>
        <v>0.25</v>
      </c>
      <c r="T111" s="24"/>
      <c r="U111" s="23"/>
      <c r="V111" s="24">
        <v>0</v>
      </c>
      <c r="W111" s="23">
        <f>Table15[[#This Row],[FI]]/50</f>
        <v>0</v>
      </c>
      <c r="X111" s="24">
        <v>1</v>
      </c>
      <c r="Y111" s="23">
        <f>Table15[[#This Row],[FR]]/14</f>
        <v>7.1428571428571425E-2</v>
      </c>
      <c r="Z111" s="24">
        <v>1219</v>
      </c>
      <c r="AA111" s="23">
        <f>Table15[[#This Row],[HR]]/3031</f>
        <v>0.40217749917518969</v>
      </c>
      <c r="AB111" s="24">
        <v>24</v>
      </c>
      <c r="AC111" s="23">
        <f>Table15[[#This Row],[HU]]/134</f>
        <v>0.17910447761194029</v>
      </c>
      <c r="AD111" s="24">
        <v>3</v>
      </c>
      <c r="AE111" s="23">
        <f>Table15[[#This Row],[IE]]/66</f>
        <v>4.5454545454545456E-2</v>
      </c>
      <c r="AF111" s="24">
        <v>4</v>
      </c>
      <c r="AG111" s="23">
        <f>Table15[[#This Row],[IT]]/55</f>
        <v>7.2727272727272724E-2</v>
      </c>
      <c r="AH111" s="24">
        <v>15</v>
      </c>
      <c r="AI111" s="23">
        <f>Table15[[#This Row],[LI]]/71</f>
        <v>0.21126760563380281</v>
      </c>
      <c r="AJ111" s="24">
        <v>0</v>
      </c>
      <c r="AK111" s="23">
        <f>Table15[[#This Row],[LT]]/9</f>
        <v>0</v>
      </c>
      <c r="AL111" s="25">
        <v>16</v>
      </c>
      <c r="AM111" s="23">
        <f>Table15[[#This Row],[LV]]/179</f>
        <v>8.9385474860335198E-2</v>
      </c>
      <c r="AN111" s="24">
        <v>19</v>
      </c>
      <c r="AO111" s="23">
        <f>Table15[[#This Row],[MT]]/109</f>
        <v>0.1743119266055046</v>
      </c>
      <c r="AP111" s="24">
        <v>146</v>
      </c>
      <c r="AQ111" s="31">
        <f>Table15[[#This Row],[NL]]/946</f>
        <v>0.15433403805496829</v>
      </c>
      <c r="AR111" s="34" t="str">
        <f>""</f>
        <v/>
      </c>
      <c r="AS111" s="35" t="str">
        <f>""</f>
        <v/>
      </c>
      <c r="AT111" s="24">
        <v>119</v>
      </c>
      <c r="AU111" s="23">
        <f>Table15[[#This Row],[PT]]/625</f>
        <v>0.19040000000000001</v>
      </c>
      <c r="AV111" s="24"/>
      <c r="AW111" s="23">
        <f>Table15[[#This Row],[SE]]/48</f>
        <v>0</v>
      </c>
      <c r="AX111" s="24">
        <v>84</v>
      </c>
      <c r="AY111" s="23">
        <f>Table15[[#This Row],[SI]]/895</f>
        <v>9.3854748603351953E-2</v>
      </c>
    </row>
    <row r="112" spans="1:51" s="50" customFormat="1" ht="23.75" customHeight="1">
      <c r="A112" s="51" t="s">
        <v>195</v>
      </c>
      <c r="B112" s="54" t="str">
        <f>""</f>
        <v/>
      </c>
      <c r="C112" s="49" t="str">
        <f>""</f>
        <v/>
      </c>
      <c r="D112" s="54" t="str">
        <f>""</f>
        <v/>
      </c>
      <c r="E112" s="49" t="str">
        <f>""</f>
        <v/>
      </c>
      <c r="F112" s="54" t="str">
        <f>""</f>
        <v/>
      </c>
      <c r="G112" s="49" t="str">
        <f>""</f>
        <v/>
      </c>
      <c r="H112" s="54" t="str">
        <f>""</f>
        <v/>
      </c>
      <c r="I112" s="49" t="str">
        <f>""</f>
        <v/>
      </c>
      <c r="J112" s="54">
        <v>10</v>
      </c>
      <c r="K112" s="49">
        <f>Table15[[#This Row],[DE-BavPrivSec]]/35</f>
        <v>0.2857142857142857</v>
      </c>
      <c r="L112" s="54">
        <v>47</v>
      </c>
      <c r="M112" s="49">
        <f>Table15[[#This Row],[DK]]/96</f>
        <v>0.48958333333333331</v>
      </c>
      <c r="N112" s="54" t="str">
        <f>""</f>
        <v/>
      </c>
      <c r="O112" s="49" t="str">
        <f>""</f>
        <v/>
      </c>
      <c r="P112" s="54" t="str">
        <f>""</f>
        <v/>
      </c>
      <c r="Q112" s="49" t="str">
        <f>""</f>
        <v/>
      </c>
      <c r="R112" s="54" t="str">
        <f>""</f>
        <v/>
      </c>
      <c r="S112" s="49" t="str">
        <f>""</f>
        <v/>
      </c>
      <c r="T112" s="54" t="str">
        <f>""</f>
        <v/>
      </c>
      <c r="U112" s="49" t="str">
        <f>""</f>
        <v/>
      </c>
      <c r="V112" s="54" t="str">
        <f>""</f>
        <v/>
      </c>
      <c r="W112" s="49" t="str">
        <f>""</f>
        <v/>
      </c>
      <c r="X112" s="54" t="str">
        <f>""</f>
        <v/>
      </c>
      <c r="Y112" s="49" t="str">
        <f>""</f>
        <v/>
      </c>
      <c r="Z112" s="54" t="str">
        <f>""</f>
        <v/>
      </c>
      <c r="AA112" s="49" t="str">
        <f>""</f>
        <v/>
      </c>
      <c r="AB112" s="54" t="str">
        <f>""</f>
        <v/>
      </c>
      <c r="AC112" s="49" t="str">
        <f>""</f>
        <v/>
      </c>
      <c r="AD112" s="54" t="str">
        <f>""</f>
        <v/>
      </c>
      <c r="AE112" s="49" t="str">
        <f>""</f>
        <v/>
      </c>
      <c r="AF112" s="54" t="str">
        <f>""</f>
        <v/>
      </c>
      <c r="AG112" s="49" t="str">
        <f>""</f>
        <v/>
      </c>
      <c r="AH112" s="54" t="str">
        <f>""</f>
        <v/>
      </c>
      <c r="AI112" s="49" t="str">
        <f>""</f>
        <v/>
      </c>
      <c r="AJ112" s="54" t="str">
        <f>""</f>
        <v/>
      </c>
      <c r="AK112" s="49" t="str">
        <f>""</f>
        <v/>
      </c>
      <c r="AL112" s="54" t="str">
        <f>""</f>
        <v/>
      </c>
      <c r="AM112" s="49" t="str">
        <f>""</f>
        <v/>
      </c>
      <c r="AN112" s="54" t="str">
        <f>""</f>
        <v/>
      </c>
      <c r="AO112" s="49" t="str">
        <f>""</f>
        <v/>
      </c>
      <c r="AP112" s="54" t="str">
        <f>""</f>
        <v/>
      </c>
      <c r="AQ112" s="49" t="str">
        <f>""</f>
        <v/>
      </c>
      <c r="AR112" s="54" t="str">
        <f>""</f>
        <v/>
      </c>
      <c r="AS112" s="49" t="str">
        <f>""</f>
        <v/>
      </c>
      <c r="AT112" s="54" t="str">
        <f>""</f>
        <v/>
      </c>
      <c r="AU112" s="49" t="str">
        <f>""</f>
        <v/>
      </c>
      <c r="AV112" s="54" t="str">
        <f>""</f>
        <v/>
      </c>
      <c r="AW112" s="49" t="str">
        <f>""</f>
        <v/>
      </c>
      <c r="AX112" s="54" t="str">
        <f>""</f>
        <v/>
      </c>
      <c r="AY112" s="49" t="str">
        <f>""</f>
        <v/>
      </c>
    </row>
    <row r="113" spans="1:51" ht="71.25">
      <c r="A113" s="5" t="s">
        <v>196</v>
      </c>
      <c r="B113" s="16">
        <v>6</v>
      </c>
      <c r="C113" s="23">
        <f>Table15[[#This Row],[AT]]/B5</f>
        <v>0.54545454545454541</v>
      </c>
      <c r="D113" s="24">
        <v>175</v>
      </c>
      <c r="E113" s="23">
        <f>Table15[[#This Row],[BE]]/401</f>
        <v>0.43640897755610975</v>
      </c>
      <c r="F113" s="24">
        <v>116</v>
      </c>
      <c r="G113" s="23">
        <f>Table15[[#This Row],[CY]]/316</f>
        <v>0.36708860759493672</v>
      </c>
      <c r="H113" s="24">
        <v>10</v>
      </c>
      <c r="I113" s="23">
        <f>Table15[[#This Row],[CZ]]/14</f>
        <v>0.7142857142857143</v>
      </c>
      <c r="J113" s="24">
        <v>18</v>
      </c>
      <c r="K113" s="23">
        <f>Table15[[#This Row],[DE-BavPrivSec]]/35</f>
        <v>0.51428571428571423</v>
      </c>
      <c r="L113" s="24">
        <v>64</v>
      </c>
      <c r="M113" s="23">
        <f>Table15[[#This Row],[DK]]/96</f>
        <v>0.66666666666666663</v>
      </c>
      <c r="N113" s="24">
        <v>19</v>
      </c>
      <c r="O113" s="23">
        <f>Table15[[#This Row],[EDPS]]/69</f>
        <v>0.27536231884057971</v>
      </c>
      <c r="P113" s="24">
        <v>8</v>
      </c>
      <c r="Q113" s="23">
        <f>Table15[[#This Row],[EE]]/16</f>
        <v>0.5</v>
      </c>
      <c r="R113" s="24">
        <v>17</v>
      </c>
      <c r="S113" s="23">
        <f>Table15[[#This Row],[EL]]/28</f>
        <v>0.6071428571428571</v>
      </c>
      <c r="T113" s="24"/>
      <c r="U113" s="23">
        <v>0.59</v>
      </c>
      <c r="V113" s="24">
        <v>24</v>
      </c>
      <c r="W113" s="23">
        <f>Table15[[#This Row],[FI]]/50</f>
        <v>0.48</v>
      </c>
      <c r="X113" s="24">
        <v>4</v>
      </c>
      <c r="Y113" s="23">
        <f>Table15[[#This Row],[FR]]/14</f>
        <v>0.2857142857142857</v>
      </c>
      <c r="Z113" s="24">
        <v>263</v>
      </c>
      <c r="AA113" s="23">
        <f>Table15[[#This Row],[HR]]/3031</f>
        <v>8.6770042890135263E-2</v>
      </c>
      <c r="AB113" s="24">
        <v>28</v>
      </c>
      <c r="AC113" s="23">
        <f>Table15[[#This Row],[HU]]/134</f>
        <v>0.20895522388059701</v>
      </c>
      <c r="AD113" s="24">
        <v>41</v>
      </c>
      <c r="AE113" s="23">
        <f>Table15[[#This Row],[IE]]/66</f>
        <v>0.62121212121212122</v>
      </c>
      <c r="AF113" s="24">
        <v>30</v>
      </c>
      <c r="AG113" s="23">
        <f>Table15[[#This Row],[IT]]/55</f>
        <v>0.54545454545454541</v>
      </c>
      <c r="AH113" s="24">
        <v>12</v>
      </c>
      <c r="AI113" s="23">
        <f>Table15[[#This Row],[LI]]/71</f>
        <v>0.16901408450704225</v>
      </c>
      <c r="AJ113" s="24">
        <v>3</v>
      </c>
      <c r="AK113" s="23">
        <f>Table15[[#This Row],[LT]]/9</f>
        <v>0.33333333333333331</v>
      </c>
      <c r="AL113" s="25">
        <v>93</v>
      </c>
      <c r="AM113" s="23">
        <f>Table15[[#This Row],[LV]]/179</f>
        <v>0.51955307262569828</v>
      </c>
      <c r="AN113" s="24">
        <v>34</v>
      </c>
      <c r="AO113" s="23">
        <f>Table15[[#This Row],[MT]]/109</f>
        <v>0.31192660550458717</v>
      </c>
      <c r="AP113" s="24">
        <v>356</v>
      </c>
      <c r="AQ113" s="31">
        <f>Table15[[#This Row],[NL]]/946</f>
        <v>0.3763213530655391</v>
      </c>
      <c r="AR113" s="34" t="str">
        <f>""</f>
        <v/>
      </c>
      <c r="AS113" s="35" t="str">
        <f>""</f>
        <v/>
      </c>
      <c r="AT113" s="24">
        <v>202</v>
      </c>
      <c r="AU113" s="23">
        <f>Table15[[#This Row],[PT]]/625</f>
        <v>0.32319999999999999</v>
      </c>
      <c r="AV113" s="24">
        <v>40</v>
      </c>
      <c r="AW113" s="23">
        <f>Table15[[#This Row],[SE]]/48</f>
        <v>0.83333333333333337</v>
      </c>
      <c r="AX113" s="24">
        <v>74</v>
      </c>
      <c r="AY113" s="23">
        <f>Table15[[#This Row],[SI]]/895</f>
        <v>8.2681564245810052E-2</v>
      </c>
    </row>
    <row r="114" spans="1:51" ht="85.5">
      <c r="A114" s="5" t="s">
        <v>197</v>
      </c>
      <c r="B114" s="34" t="str">
        <f>""</f>
        <v/>
      </c>
      <c r="C114" s="34" t="str">
        <f>""</f>
        <v/>
      </c>
      <c r="D114" s="34" t="str">
        <f>""</f>
        <v/>
      </c>
      <c r="E114" s="34" t="str">
        <f>""</f>
        <v/>
      </c>
      <c r="F114" s="34" t="str">
        <f>""</f>
        <v/>
      </c>
      <c r="G114" s="34" t="str">
        <f>""</f>
        <v/>
      </c>
      <c r="H114" s="34" t="str">
        <f>""</f>
        <v/>
      </c>
      <c r="I114" s="34" t="str">
        <f>""</f>
        <v/>
      </c>
      <c r="J114" s="34" t="str">
        <f>""</f>
        <v/>
      </c>
      <c r="K114" s="34" t="s">
        <v>334</v>
      </c>
      <c r="L114" s="34" t="str">
        <f>""</f>
        <v/>
      </c>
      <c r="M114" s="34" t="str">
        <f>""</f>
        <v/>
      </c>
      <c r="N114" s="34" t="str">
        <f>""</f>
        <v/>
      </c>
      <c r="O114" s="35" t="str">
        <f>""</f>
        <v/>
      </c>
      <c r="P114" s="34" t="str">
        <f>""</f>
        <v/>
      </c>
      <c r="Q114" s="35" t="str">
        <f>""</f>
        <v/>
      </c>
      <c r="R114" s="34" t="str">
        <f>""</f>
        <v/>
      </c>
      <c r="S114" s="35" t="str">
        <f>""</f>
        <v/>
      </c>
      <c r="T114" s="34" t="str">
        <f>""</f>
        <v/>
      </c>
      <c r="U114" s="35" t="str">
        <f>""</f>
        <v/>
      </c>
      <c r="V114" s="34" t="str">
        <f>""</f>
        <v/>
      </c>
      <c r="W114" s="35" t="str">
        <f>""</f>
        <v/>
      </c>
      <c r="X114" s="34" t="str">
        <f>""</f>
        <v/>
      </c>
      <c r="Y114" s="35" t="str">
        <f>""</f>
        <v/>
      </c>
      <c r="Z114" s="34" t="str">
        <f>""</f>
        <v/>
      </c>
      <c r="AA114" s="35" t="str">
        <f>""</f>
        <v/>
      </c>
      <c r="AB114" s="34" t="str">
        <f>""</f>
        <v/>
      </c>
      <c r="AC114" s="35" t="str">
        <f>""</f>
        <v/>
      </c>
      <c r="AD114" s="34" t="str">
        <f>""</f>
        <v/>
      </c>
      <c r="AE114" s="35" t="str">
        <f>""</f>
        <v/>
      </c>
      <c r="AF114" s="34" t="str">
        <f>""</f>
        <v/>
      </c>
      <c r="AG114" s="35" t="str">
        <f>""</f>
        <v/>
      </c>
      <c r="AH114" s="34" t="str">
        <f>""</f>
        <v/>
      </c>
      <c r="AI114" s="35" t="str">
        <f>""</f>
        <v/>
      </c>
      <c r="AJ114" s="34" t="str">
        <f>""</f>
        <v/>
      </c>
      <c r="AK114" s="35" t="str">
        <f>""</f>
        <v/>
      </c>
      <c r="AL114" s="34" t="str">
        <f>""</f>
        <v/>
      </c>
      <c r="AM114" s="35" t="str">
        <f>""</f>
        <v/>
      </c>
      <c r="AN114" s="34" t="str">
        <f>""</f>
        <v/>
      </c>
      <c r="AO114" s="35" t="str">
        <f>""</f>
        <v/>
      </c>
      <c r="AP114" s="34" t="str">
        <f>""</f>
        <v/>
      </c>
      <c r="AQ114" s="35" t="str">
        <f>""</f>
        <v/>
      </c>
      <c r="AR114" s="34" t="str">
        <f>""</f>
        <v/>
      </c>
      <c r="AS114" s="35" t="str">
        <f>""</f>
        <v/>
      </c>
      <c r="AT114" s="34" t="str">
        <f>""</f>
        <v/>
      </c>
      <c r="AU114" s="35" t="str">
        <f>""</f>
        <v/>
      </c>
      <c r="AV114" s="34" t="str">
        <f>""</f>
        <v/>
      </c>
      <c r="AW114" s="35" t="str">
        <f>""</f>
        <v/>
      </c>
      <c r="AX114" s="34" t="str">
        <f>""</f>
        <v/>
      </c>
      <c r="AY114" s="35" t="str">
        <f>""</f>
        <v/>
      </c>
    </row>
    <row r="115" spans="1:51">
      <c r="A115" s="6" t="s">
        <v>198</v>
      </c>
      <c r="B115" s="14">
        <v>5</v>
      </c>
      <c r="C115" s="31">
        <f>Table15[[#This Row],[AT]]/B5</f>
        <v>0.45454545454545453</v>
      </c>
      <c r="D115" s="30">
        <v>88</v>
      </c>
      <c r="E115" s="31">
        <f>Table15[[#This Row],[BE]]/401</f>
        <v>0.21945137157107231</v>
      </c>
      <c r="F115" s="30">
        <v>64</v>
      </c>
      <c r="G115" s="31">
        <f>Table15[[#This Row],[CY]]/316</f>
        <v>0.20253164556962025</v>
      </c>
      <c r="H115" s="30">
        <v>9</v>
      </c>
      <c r="I115" s="31">
        <f>Table15[[#This Row],[CZ]]/14</f>
        <v>0.6428571428571429</v>
      </c>
      <c r="J115" s="30">
        <v>14</v>
      </c>
      <c r="K115" s="31">
        <f>Table15[[#This Row],[DE-BavPrivSec]]/17</f>
        <v>0.82352941176470584</v>
      </c>
      <c r="L115" s="30">
        <v>46</v>
      </c>
      <c r="M115" s="31">
        <f>Table15[[#This Row],[DK]]/96</f>
        <v>0.47916666666666669</v>
      </c>
      <c r="N115" s="24">
        <v>10</v>
      </c>
      <c r="O115" s="23">
        <f>Table15[[#This Row],[EDPS]]/69</f>
        <v>0.14492753623188406</v>
      </c>
      <c r="P115" s="24">
        <v>5</v>
      </c>
      <c r="Q115" s="23">
        <f>Table15[[#This Row],[EE]]/16</f>
        <v>0.3125</v>
      </c>
      <c r="R115" s="24">
        <v>14</v>
      </c>
      <c r="S115" s="23">
        <f>Table15[[#This Row],[EL]]/28</f>
        <v>0.5</v>
      </c>
      <c r="T115" s="24"/>
      <c r="U115" s="23">
        <v>0.42</v>
      </c>
      <c r="V115" s="24">
        <v>22</v>
      </c>
      <c r="W115" s="23">
        <f>Table15[[#This Row],[FI]]/50</f>
        <v>0.44</v>
      </c>
      <c r="X115" s="24">
        <v>4</v>
      </c>
      <c r="Y115" s="23">
        <f>Table15[[#This Row],[FR]]/14</f>
        <v>0.2857142857142857</v>
      </c>
      <c r="Z115" s="24">
        <v>125</v>
      </c>
      <c r="AA115" s="23">
        <f>Table15[[#This Row],[HR]]/3031</f>
        <v>4.1240514681623229E-2</v>
      </c>
      <c r="AB115" s="24">
        <v>9</v>
      </c>
      <c r="AC115" s="23">
        <f>Table15[[#This Row],[HU]]/134</f>
        <v>6.7164179104477612E-2</v>
      </c>
      <c r="AD115" s="24">
        <v>14</v>
      </c>
      <c r="AE115" s="23">
        <f>Table15[[#This Row],[IE]]/66</f>
        <v>0.21212121212121213</v>
      </c>
      <c r="AF115" s="24">
        <v>19</v>
      </c>
      <c r="AG115" s="23">
        <f>Table15[[#This Row],[IT]]/55</f>
        <v>0.34545454545454546</v>
      </c>
      <c r="AH115" s="24">
        <v>10</v>
      </c>
      <c r="AI115" s="23">
        <f>Table15[[#This Row],[LI]]/71</f>
        <v>0.14084507042253522</v>
      </c>
      <c r="AJ115" s="24">
        <v>2</v>
      </c>
      <c r="AK115" s="23">
        <f>Table15[[#This Row],[LT]]/9</f>
        <v>0.22222222222222221</v>
      </c>
      <c r="AL115" s="25">
        <v>33</v>
      </c>
      <c r="AM115" s="23">
        <f>Table15[[#This Row],[LV]]/179</f>
        <v>0.18435754189944134</v>
      </c>
      <c r="AN115" s="24">
        <v>24</v>
      </c>
      <c r="AO115" s="23">
        <f>Table15[[#This Row],[MT]]/109</f>
        <v>0.22018348623853212</v>
      </c>
      <c r="AP115" s="24">
        <v>400</v>
      </c>
      <c r="AQ115" s="31">
        <f>Table15[[#This Row],[NL]]/946</f>
        <v>0.42283298097251587</v>
      </c>
      <c r="AR115" s="34" t="str">
        <f>""</f>
        <v/>
      </c>
      <c r="AS115" s="35" t="str">
        <f>""</f>
        <v/>
      </c>
      <c r="AT115" s="24">
        <v>91</v>
      </c>
      <c r="AU115" s="23">
        <f>Table15[[#This Row],[PT]]/625</f>
        <v>0.14560000000000001</v>
      </c>
      <c r="AV115" s="34" t="str">
        <f>""</f>
        <v/>
      </c>
      <c r="AW115" s="34" t="str">
        <f>""</f>
        <v/>
      </c>
      <c r="AX115" s="24">
        <v>40</v>
      </c>
      <c r="AY115" s="23">
        <f>Table15[[#This Row],[SI]]/895</f>
        <v>4.4692737430167599E-2</v>
      </c>
    </row>
    <row r="116" spans="1:51">
      <c r="A116" s="6" t="s">
        <v>199</v>
      </c>
      <c r="B116" s="14">
        <v>3</v>
      </c>
      <c r="C116" s="31">
        <f>Table15[[#This Row],[AT]]/B5</f>
        <v>0.27272727272727271</v>
      </c>
      <c r="D116" s="30">
        <v>30</v>
      </c>
      <c r="E116" s="31">
        <f>Table15[[#This Row],[BE]]/401</f>
        <v>7.4812967581047385E-2</v>
      </c>
      <c r="F116" s="30">
        <v>14</v>
      </c>
      <c r="G116" s="31">
        <f>Table15[[#This Row],[CY]]/316</f>
        <v>4.4303797468354431E-2</v>
      </c>
      <c r="H116" s="30"/>
      <c r="I116" s="31">
        <f>Table15[[#This Row],[CZ]]/14</f>
        <v>0</v>
      </c>
      <c r="J116" s="30">
        <v>3</v>
      </c>
      <c r="K116" s="31">
        <f>Table15[[#This Row],[DE-BavPrivSec]]/17</f>
        <v>0.17647058823529413</v>
      </c>
      <c r="L116" s="30">
        <v>6</v>
      </c>
      <c r="M116" s="31">
        <f>Table15[[#This Row],[DK]]/96</f>
        <v>6.25E-2</v>
      </c>
      <c r="N116" s="24">
        <v>4</v>
      </c>
      <c r="O116" s="23">
        <f>Table15[[#This Row],[EDPS]]/69</f>
        <v>5.7971014492753624E-2</v>
      </c>
      <c r="P116" s="24">
        <v>0</v>
      </c>
      <c r="Q116" s="23">
        <f>Table15[[#This Row],[EE]]/16</f>
        <v>0</v>
      </c>
      <c r="R116" s="24">
        <v>0</v>
      </c>
      <c r="S116" s="23">
        <f>Table15[[#This Row],[EL]]/28</f>
        <v>0</v>
      </c>
      <c r="T116" s="24"/>
      <c r="U116" s="23">
        <v>8.7999999999999995E-2</v>
      </c>
      <c r="V116" s="24">
        <v>0</v>
      </c>
      <c r="W116" s="23">
        <f>Table15[[#This Row],[FI]]/50</f>
        <v>0</v>
      </c>
      <c r="X116" s="24"/>
      <c r="Y116" s="23">
        <f>Table15[[#This Row],[FR]]/14</f>
        <v>0</v>
      </c>
      <c r="Z116" s="24">
        <v>31</v>
      </c>
      <c r="AA116" s="23">
        <f>Table15[[#This Row],[HR]]/3031</f>
        <v>1.022764764104256E-2</v>
      </c>
      <c r="AB116" s="24">
        <v>6</v>
      </c>
      <c r="AC116" s="23">
        <f>Table15[[#This Row],[HU]]/134</f>
        <v>4.4776119402985072E-2</v>
      </c>
      <c r="AD116" s="24">
        <v>10</v>
      </c>
      <c r="AE116" s="23">
        <f>Table15[[#This Row],[IE]]/66</f>
        <v>0.15151515151515152</v>
      </c>
      <c r="AF116" s="24">
        <v>4</v>
      </c>
      <c r="AG116" s="23">
        <f>Table15[[#This Row],[IT]]/55</f>
        <v>7.2727272727272724E-2</v>
      </c>
      <c r="AH116" s="24">
        <v>3</v>
      </c>
      <c r="AI116" s="23">
        <f>Table15[[#This Row],[LI]]/71</f>
        <v>4.2253521126760563E-2</v>
      </c>
      <c r="AJ116" s="24">
        <v>0</v>
      </c>
      <c r="AK116" s="23">
        <f>Table15[[#This Row],[LT]]/9</f>
        <v>0</v>
      </c>
      <c r="AL116" s="25">
        <v>3</v>
      </c>
      <c r="AM116" s="23">
        <f>Table15[[#This Row],[LV]]/179</f>
        <v>1.6759776536312849E-2</v>
      </c>
      <c r="AN116" s="24">
        <v>3</v>
      </c>
      <c r="AO116" s="23">
        <f>Table15[[#This Row],[MT]]/109</f>
        <v>2.7522935779816515E-2</v>
      </c>
      <c r="AP116" s="24">
        <v>34</v>
      </c>
      <c r="AQ116" s="31">
        <f>Table15[[#This Row],[NL]]/946</f>
        <v>3.5940803382663845E-2</v>
      </c>
      <c r="AR116" s="34" t="str">
        <f>""</f>
        <v/>
      </c>
      <c r="AS116" s="35" t="str">
        <f>""</f>
        <v/>
      </c>
      <c r="AT116" s="24">
        <v>15</v>
      </c>
      <c r="AU116" s="23">
        <f>Table15[[#This Row],[PT]]/625</f>
        <v>2.4E-2</v>
      </c>
      <c r="AV116" s="34" t="str">
        <f>""</f>
        <v/>
      </c>
      <c r="AW116" s="34" t="str">
        <f>""</f>
        <v/>
      </c>
      <c r="AX116" s="24">
        <v>58</v>
      </c>
      <c r="AY116" s="23">
        <f>Table15[[#This Row],[SI]]/895</f>
        <v>6.4804469273743018E-2</v>
      </c>
    </row>
    <row r="117" spans="1:51">
      <c r="A117" s="6" t="s">
        <v>200</v>
      </c>
      <c r="B117" s="14"/>
      <c r="C117" s="31">
        <f>Table15[[#This Row],[AT]]/B5</f>
        <v>0</v>
      </c>
      <c r="D117" s="30">
        <v>27</v>
      </c>
      <c r="E117" s="31">
        <f>Table15[[#This Row],[BE]]/401</f>
        <v>6.7331670822942641E-2</v>
      </c>
      <c r="F117" s="30">
        <v>12</v>
      </c>
      <c r="G117" s="31">
        <f>Table15[[#This Row],[CY]]/316</f>
        <v>3.7974683544303799E-2</v>
      </c>
      <c r="H117" s="30">
        <v>1</v>
      </c>
      <c r="I117" s="31">
        <f>Table15[[#This Row],[CZ]]/14</f>
        <v>7.1428571428571425E-2</v>
      </c>
      <c r="J117" s="30">
        <v>1</v>
      </c>
      <c r="K117" s="31">
        <f>Table15[[#This Row],[DE-BavPrivSec]]/17</f>
        <v>5.8823529411764705E-2</v>
      </c>
      <c r="L117" s="30">
        <v>4</v>
      </c>
      <c r="M117" s="31">
        <f>Table15[[#This Row],[DK]]/96</f>
        <v>4.1666666666666664E-2</v>
      </c>
      <c r="N117" s="24">
        <v>5</v>
      </c>
      <c r="O117" s="23">
        <f>Table15[[#This Row],[EDPS]]/69</f>
        <v>7.2463768115942032E-2</v>
      </c>
      <c r="P117" s="24">
        <v>2</v>
      </c>
      <c r="Q117" s="23">
        <f>Table15[[#This Row],[EE]]/16</f>
        <v>0.125</v>
      </c>
      <c r="R117" s="24">
        <v>0</v>
      </c>
      <c r="S117" s="23">
        <f>Table15[[#This Row],[EL]]/28</f>
        <v>0</v>
      </c>
      <c r="T117" s="24"/>
      <c r="U117" s="23">
        <v>7.0999999999999994E-2</v>
      </c>
      <c r="V117" s="24">
        <v>4</v>
      </c>
      <c r="W117" s="23">
        <f>Table15[[#This Row],[FI]]/50</f>
        <v>0.08</v>
      </c>
      <c r="X117" s="24">
        <v>4</v>
      </c>
      <c r="Y117" s="23">
        <f>Table15[[#This Row],[FR]]/14</f>
        <v>0.2857142857142857</v>
      </c>
      <c r="Z117" s="24">
        <v>54</v>
      </c>
      <c r="AA117" s="23">
        <f>Table15[[#This Row],[HR]]/3031</f>
        <v>1.7815902342461234E-2</v>
      </c>
      <c r="AB117" s="24">
        <v>13</v>
      </c>
      <c r="AC117" s="23">
        <f>Table15[[#This Row],[HU]]/134</f>
        <v>9.7014925373134331E-2</v>
      </c>
      <c r="AD117" s="24">
        <v>13</v>
      </c>
      <c r="AE117" s="23">
        <f>Table15[[#This Row],[IE]]/66</f>
        <v>0.19696969696969696</v>
      </c>
      <c r="AF117" s="24">
        <v>9</v>
      </c>
      <c r="AG117" s="23">
        <f>Table15[[#This Row],[IT]]/55</f>
        <v>0.16363636363636364</v>
      </c>
      <c r="AH117" s="24">
        <v>3</v>
      </c>
      <c r="AI117" s="23">
        <f>Table15[[#This Row],[LI]]/71</f>
        <v>4.2253521126760563E-2</v>
      </c>
      <c r="AJ117" s="24">
        <v>0</v>
      </c>
      <c r="AK117" s="23">
        <f>Table15[[#This Row],[LT]]/9</f>
        <v>0</v>
      </c>
      <c r="AL117" s="25">
        <v>5</v>
      </c>
      <c r="AM117" s="23">
        <f>Table15[[#This Row],[LV]]/179</f>
        <v>2.7932960893854747E-2</v>
      </c>
      <c r="AN117" s="24">
        <v>1</v>
      </c>
      <c r="AO117" s="23">
        <f>Table15[[#This Row],[MT]]/109</f>
        <v>9.1743119266055051E-3</v>
      </c>
      <c r="AP117" s="24">
        <v>51</v>
      </c>
      <c r="AQ117" s="31">
        <f>Table15[[#This Row],[NL]]/946</f>
        <v>5.3911205073995772E-2</v>
      </c>
      <c r="AR117" s="34" t="str">
        <f>""</f>
        <v/>
      </c>
      <c r="AS117" s="35" t="str">
        <f>""</f>
        <v/>
      </c>
      <c r="AT117" s="24">
        <v>34</v>
      </c>
      <c r="AU117" s="23">
        <f>Table15[[#This Row],[PT]]/625</f>
        <v>5.4399999999999997E-2</v>
      </c>
      <c r="AV117" s="34" t="str">
        <f>""</f>
        <v/>
      </c>
      <c r="AW117" s="34" t="str">
        <f>""</f>
        <v/>
      </c>
      <c r="AX117" s="24">
        <v>10</v>
      </c>
      <c r="AY117" s="23">
        <f>Table15[[#This Row],[SI]]/895</f>
        <v>1.11731843575419E-2</v>
      </c>
    </row>
    <row r="118" spans="1:51">
      <c r="A118" s="6" t="s">
        <v>201</v>
      </c>
      <c r="B118" s="14">
        <v>2</v>
      </c>
      <c r="C118" s="31">
        <f>Table15[[#This Row],[AT]]/B5</f>
        <v>0.18181818181818182</v>
      </c>
      <c r="D118" s="30">
        <v>27</v>
      </c>
      <c r="E118" s="31">
        <f>Table15[[#This Row],[BE]]/401</f>
        <v>6.7331670822942641E-2</v>
      </c>
      <c r="F118" s="30">
        <v>38</v>
      </c>
      <c r="G118" s="31">
        <f>Table15[[#This Row],[CY]]/316</f>
        <v>0.12025316455696203</v>
      </c>
      <c r="H118" s="30"/>
      <c r="I118" s="31">
        <f>Table15[[#This Row],[CZ]]/14</f>
        <v>0</v>
      </c>
      <c r="J118" s="30">
        <v>1</v>
      </c>
      <c r="K118" s="31">
        <f>Table15[[#This Row],[DE-BavPrivSec]]/17</f>
        <v>5.8823529411764705E-2</v>
      </c>
      <c r="L118" s="30">
        <v>11</v>
      </c>
      <c r="M118" s="31">
        <f>Table15[[#This Row],[DK]]/96</f>
        <v>0.11458333333333333</v>
      </c>
      <c r="N118" s="24">
        <v>10</v>
      </c>
      <c r="O118" s="23">
        <f>Table15[[#This Row],[EDPS]]/69</f>
        <v>0.14492753623188406</v>
      </c>
      <c r="P118" s="24">
        <v>1</v>
      </c>
      <c r="Q118" s="23">
        <f>Table15[[#This Row],[EE]]/16</f>
        <v>6.25E-2</v>
      </c>
      <c r="R118" s="24">
        <v>1</v>
      </c>
      <c r="S118" s="23">
        <f>Table15[[#This Row],[EL]]/28</f>
        <v>3.5714285714285712E-2</v>
      </c>
      <c r="T118" s="24"/>
      <c r="U118" s="23">
        <v>5.7000000000000002E-2</v>
      </c>
      <c r="V118" s="24">
        <v>3</v>
      </c>
      <c r="W118" s="23">
        <f>Table15[[#This Row],[FI]]/50</f>
        <v>0.06</v>
      </c>
      <c r="X118" s="24">
        <v>4</v>
      </c>
      <c r="Y118" s="23">
        <f>Table15[[#This Row],[FR]]/14</f>
        <v>0.2857142857142857</v>
      </c>
      <c r="Z118" s="24">
        <v>116</v>
      </c>
      <c r="AA118" s="23">
        <f>Table15[[#This Row],[HR]]/3031</f>
        <v>3.8271197624546352E-2</v>
      </c>
      <c r="AB118" s="24">
        <v>8</v>
      </c>
      <c r="AC118" s="23">
        <f>Table15[[#This Row],[HU]]/134</f>
        <v>5.9701492537313432E-2</v>
      </c>
      <c r="AD118" s="24">
        <v>8</v>
      </c>
      <c r="AE118" s="23">
        <f>Table15[[#This Row],[IE]]/66</f>
        <v>0.12121212121212122</v>
      </c>
      <c r="AF118" s="24">
        <v>5</v>
      </c>
      <c r="AG118" s="23">
        <f>Table15[[#This Row],[IT]]/55</f>
        <v>9.0909090909090912E-2</v>
      </c>
      <c r="AH118" s="24">
        <v>4</v>
      </c>
      <c r="AI118" s="23">
        <f>Table15[[#This Row],[LI]]/71</f>
        <v>5.6338028169014086E-2</v>
      </c>
      <c r="AJ118" s="24">
        <v>2</v>
      </c>
      <c r="AK118" s="23">
        <f>Table15[[#This Row],[LT]]/9</f>
        <v>0.22222222222222221</v>
      </c>
      <c r="AL118" s="25">
        <v>14</v>
      </c>
      <c r="AM118" s="23">
        <f>Table15[[#This Row],[LV]]/179</f>
        <v>7.8212290502793297E-2</v>
      </c>
      <c r="AN118" s="24">
        <v>6</v>
      </c>
      <c r="AO118" s="23">
        <f>Table15[[#This Row],[MT]]/109</f>
        <v>5.5045871559633031E-2</v>
      </c>
      <c r="AP118" s="24">
        <v>59</v>
      </c>
      <c r="AQ118" s="31">
        <f>Table15[[#This Row],[NL]]/946</f>
        <v>6.2367864693446087E-2</v>
      </c>
      <c r="AR118" s="34" t="str">
        <f>""</f>
        <v/>
      </c>
      <c r="AS118" s="35" t="str">
        <f>""</f>
        <v/>
      </c>
      <c r="AT118" s="24">
        <v>60</v>
      </c>
      <c r="AU118" s="23">
        <f>Table15[[#This Row],[PT]]/625</f>
        <v>9.6000000000000002E-2</v>
      </c>
      <c r="AV118" s="34" t="str">
        <f>""</f>
        <v/>
      </c>
      <c r="AW118" s="34" t="str">
        <f>""</f>
        <v/>
      </c>
      <c r="AX118" s="24">
        <v>35</v>
      </c>
      <c r="AY118" s="23">
        <f>Table15[[#This Row],[SI]]/895</f>
        <v>3.9106145251396648E-2</v>
      </c>
    </row>
    <row r="119" spans="1:51">
      <c r="A119" s="6" t="s">
        <v>202</v>
      </c>
      <c r="B119" s="14"/>
      <c r="C119" s="31">
        <f>Table15[[#This Row],[AT]]/B5</f>
        <v>0</v>
      </c>
      <c r="D119" s="30">
        <v>30</v>
      </c>
      <c r="E119" s="31">
        <f>Table15[[#This Row],[BE]]/401</f>
        <v>7.4812967581047385E-2</v>
      </c>
      <c r="F119" s="30">
        <v>30</v>
      </c>
      <c r="G119" s="31">
        <f>Table15[[#This Row],[CY]]/316</f>
        <v>9.49367088607595E-2</v>
      </c>
      <c r="H119" s="30">
        <v>2</v>
      </c>
      <c r="I119" s="31">
        <f>Table15[[#This Row],[CZ]]/14</f>
        <v>0.14285714285714285</v>
      </c>
      <c r="J119" s="30">
        <v>0</v>
      </c>
      <c r="K119" s="31">
        <f>Table15[[#This Row],[DE-BavPrivSec]]/17</f>
        <v>0</v>
      </c>
      <c r="L119" s="30">
        <v>7</v>
      </c>
      <c r="M119" s="31">
        <f>Table15[[#This Row],[DK]]/96</f>
        <v>7.2916666666666671E-2</v>
      </c>
      <c r="N119" s="24">
        <v>9</v>
      </c>
      <c r="O119" s="23">
        <f>Table15[[#This Row],[EDPS]]/69</f>
        <v>0.13043478260869565</v>
      </c>
      <c r="P119" s="24">
        <v>3</v>
      </c>
      <c r="Q119" s="23">
        <f>Table15[[#This Row],[EE]]/16</f>
        <v>0.1875</v>
      </c>
      <c r="R119" s="24">
        <v>0</v>
      </c>
      <c r="S119" s="23">
        <f>Table15[[#This Row],[EL]]/28</f>
        <v>0</v>
      </c>
      <c r="T119" s="24"/>
      <c r="U119" s="23">
        <v>3.7999999999999999E-2</v>
      </c>
      <c r="V119" s="24">
        <v>3</v>
      </c>
      <c r="W119" s="23">
        <f>Table15[[#This Row],[FI]]/50</f>
        <v>0.06</v>
      </c>
      <c r="X119" s="24"/>
      <c r="Y119" s="23">
        <f>Table15[[#This Row],[FR]]/14</f>
        <v>0</v>
      </c>
      <c r="Z119" s="24">
        <v>169</v>
      </c>
      <c r="AA119" s="23">
        <f>Table15[[#This Row],[HR]]/3031</f>
        <v>5.5757175849554599E-2</v>
      </c>
      <c r="AB119" s="24">
        <v>14</v>
      </c>
      <c r="AC119" s="23">
        <f>Table15[[#This Row],[HU]]/134</f>
        <v>0.1044776119402985</v>
      </c>
      <c r="AD119" s="24">
        <v>5</v>
      </c>
      <c r="AE119" s="23">
        <f>Table15[[#This Row],[IE]]/66</f>
        <v>7.575757575757576E-2</v>
      </c>
      <c r="AF119" s="24">
        <v>4</v>
      </c>
      <c r="AG119" s="23">
        <f>Table15[[#This Row],[IT]]/55</f>
        <v>7.2727272727272724E-2</v>
      </c>
      <c r="AH119" s="24">
        <v>6</v>
      </c>
      <c r="AI119" s="23">
        <f>Table15[[#This Row],[LI]]/71</f>
        <v>8.4507042253521125E-2</v>
      </c>
      <c r="AJ119" s="24">
        <v>0</v>
      </c>
      <c r="AK119" s="23">
        <f>Table15[[#This Row],[LT]]/9</f>
        <v>0</v>
      </c>
      <c r="AL119" s="25">
        <v>14</v>
      </c>
      <c r="AM119" s="23">
        <f>Table15[[#This Row],[LV]]/179</f>
        <v>7.8212290502793297E-2</v>
      </c>
      <c r="AN119" s="24">
        <v>11</v>
      </c>
      <c r="AO119" s="23">
        <f>Table15[[#This Row],[MT]]/109</f>
        <v>0.10091743119266056</v>
      </c>
      <c r="AP119" s="24">
        <v>56</v>
      </c>
      <c r="AQ119" s="31">
        <f>Table15[[#This Row],[NL]]/946</f>
        <v>5.9196617336152217E-2</v>
      </c>
      <c r="AR119" s="34" t="str">
        <f>""</f>
        <v/>
      </c>
      <c r="AS119" s="35" t="str">
        <f>""</f>
        <v/>
      </c>
      <c r="AT119" s="24">
        <v>41</v>
      </c>
      <c r="AU119" s="23">
        <f>Table15[[#This Row],[PT]]/625</f>
        <v>6.5600000000000006E-2</v>
      </c>
      <c r="AV119" s="34" t="str">
        <f>""</f>
        <v/>
      </c>
      <c r="AW119" s="34" t="str">
        <f>""</f>
        <v/>
      </c>
      <c r="AX119" s="24">
        <v>48</v>
      </c>
      <c r="AY119" s="23">
        <f>Table15[[#This Row],[SI]]/895</f>
        <v>5.3631284916201116E-2</v>
      </c>
    </row>
    <row r="120" spans="1:51">
      <c r="A120" s="6" t="s">
        <v>203</v>
      </c>
      <c r="B120" s="14"/>
      <c r="C120" s="31">
        <f>Table15[[#This Row],[AT]]/B5</f>
        <v>0</v>
      </c>
      <c r="D120" s="30">
        <v>32</v>
      </c>
      <c r="E120" s="31">
        <f>Table15[[#This Row],[BE]]/401</f>
        <v>7.9800498753117205E-2</v>
      </c>
      <c r="F120" s="30">
        <v>26</v>
      </c>
      <c r="G120" s="31">
        <f>Table15[[#This Row],[CY]]/316</f>
        <v>8.2278481012658222E-2</v>
      </c>
      <c r="H120" s="30">
        <v>1</v>
      </c>
      <c r="I120" s="31">
        <f>Table15[[#This Row],[CZ]]/14</f>
        <v>7.1428571428571425E-2</v>
      </c>
      <c r="J120" s="30">
        <v>1</v>
      </c>
      <c r="K120" s="31">
        <f>Table15[[#This Row],[DE-BavPrivSec]]/17</f>
        <v>5.8823529411764705E-2</v>
      </c>
      <c r="L120" s="30">
        <v>3</v>
      </c>
      <c r="M120" s="31">
        <f>Table15[[#This Row],[DK]]/96</f>
        <v>3.125E-2</v>
      </c>
      <c r="N120" s="24">
        <v>8</v>
      </c>
      <c r="O120" s="23">
        <f>Table15[[#This Row],[EDPS]]/69</f>
        <v>0.11594202898550725</v>
      </c>
      <c r="P120" s="24">
        <v>0</v>
      </c>
      <c r="Q120" s="23">
        <f>Table15[[#This Row],[EE]]/16</f>
        <v>0</v>
      </c>
      <c r="R120" s="24">
        <v>0</v>
      </c>
      <c r="S120" s="23">
        <f>Table15[[#This Row],[EL]]/28</f>
        <v>0</v>
      </c>
      <c r="T120" s="24"/>
      <c r="U120" s="23">
        <v>8.7999999999999995E-2</v>
      </c>
      <c r="V120" s="24">
        <v>5</v>
      </c>
      <c r="W120" s="23">
        <f>Table15[[#This Row],[FI]]/50</f>
        <v>0.1</v>
      </c>
      <c r="X120" s="24"/>
      <c r="Y120" s="23">
        <f>Table15[[#This Row],[FR]]/14</f>
        <v>0</v>
      </c>
      <c r="Z120" s="24">
        <v>240</v>
      </c>
      <c r="AA120" s="23">
        <f>Table15[[#This Row],[HR]]/3031</f>
        <v>7.9181788188716601E-2</v>
      </c>
      <c r="AB120" s="24">
        <v>10</v>
      </c>
      <c r="AC120" s="23">
        <f>Table15[[#This Row],[HU]]/134</f>
        <v>7.4626865671641784E-2</v>
      </c>
      <c r="AD120" s="24">
        <v>2</v>
      </c>
      <c r="AE120" s="23">
        <f>Table15[[#This Row],[IE]]/66</f>
        <v>3.0303030303030304E-2</v>
      </c>
      <c r="AF120" s="24">
        <v>2</v>
      </c>
      <c r="AG120" s="23">
        <f>Table15[[#This Row],[IT]]/55</f>
        <v>3.6363636363636362E-2</v>
      </c>
      <c r="AH120" s="24">
        <v>9</v>
      </c>
      <c r="AI120" s="23">
        <f>Table15[[#This Row],[LI]]/71</f>
        <v>0.12676056338028169</v>
      </c>
      <c r="AJ120" s="24">
        <v>1</v>
      </c>
      <c r="AK120" s="23">
        <f>Table15[[#This Row],[LT]]/9</f>
        <v>0.1111111111111111</v>
      </c>
      <c r="AL120" s="25">
        <v>24</v>
      </c>
      <c r="AM120" s="23">
        <f>Table15[[#This Row],[LV]]/179</f>
        <v>0.13407821229050279</v>
      </c>
      <c r="AN120" s="24">
        <v>12</v>
      </c>
      <c r="AO120" s="23">
        <f>Table15[[#This Row],[MT]]/109</f>
        <v>0.11009174311926606</v>
      </c>
      <c r="AP120" s="24">
        <v>104</v>
      </c>
      <c r="AQ120" s="31">
        <f>Table15[[#This Row],[NL]]/946</f>
        <v>0.10993657505285412</v>
      </c>
      <c r="AR120" s="34" t="str">
        <f>""</f>
        <v/>
      </c>
      <c r="AS120" s="35" t="str">
        <f>""</f>
        <v/>
      </c>
      <c r="AT120" s="24">
        <v>52</v>
      </c>
      <c r="AU120" s="23">
        <f>Table15[[#This Row],[PT]]/625</f>
        <v>8.3199999999999996E-2</v>
      </c>
      <c r="AV120" s="34" t="str">
        <f>""</f>
        <v/>
      </c>
      <c r="AW120" s="34" t="str">
        <f>""</f>
        <v/>
      </c>
      <c r="AX120" s="24">
        <v>54</v>
      </c>
      <c r="AY120" s="23">
        <f>Table15[[#This Row],[SI]]/895</f>
        <v>6.0335195530726256E-2</v>
      </c>
    </row>
    <row r="121" spans="1:51">
      <c r="A121" s="6" t="s">
        <v>204</v>
      </c>
      <c r="B121" s="14"/>
      <c r="C121" s="31">
        <f>Table15[[#This Row],[AT]]/B5</f>
        <v>0</v>
      </c>
      <c r="D121" s="30">
        <v>34</v>
      </c>
      <c r="E121" s="31">
        <f>Table15[[#This Row],[BE]]/401</f>
        <v>8.4788029925187039E-2</v>
      </c>
      <c r="F121" s="30">
        <v>20</v>
      </c>
      <c r="G121" s="31">
        <f>Table15[[#This Row],[CY]]/316</f>
        <v>6.3291139240506333E-2</v>
      </c>
      <c r="H121" s="30"/>
      <c r="I121" s="31">
        <f>Table15[[#This Row],[CZ]]/14</f>
        <v>0</v>
      </c>
      <c r="J121" s="30">
        <v>0</v>
      </c>
      <c r="K121" s="31">
        <f>Table15[[#This Row],[DE-BavPrivSec]]/17</f>
        <v>0</v>
      </c>
      <c r="L121" s="30">
        <v>0</v>
      </c>
      <c r="M121" s="31">
        <f>Table15[[#This Row],[DK]]/96</f>
        <v>0</v>
      </c>
      <c r="N121" s="24">
        <v>2</v>
      </c>
      <c r="O121" s="23">
        <f>Table15[[#This Row],[EDPS]]/69</f>
        <v>2.8985507246376812E-2</v>
      </c>
      <c r="P121" s="24">
        <v>4</v>
      </c>
      <c r="Q121" s="23">
        <f>Table15[[#This Row],[EE]]/16</f>
        <v>0.25</v>
      </c>
      <c r="R121" s="24">
        <v>0</v>
      </c>
      <c r="S121" s="23">
        <f>Table15[[#This Row],[EL]]/28</f>
        <v>0</v>
      </c>
      <c r="T121" s="24"/>
      <c r="U121" s="23">
        <v>0.13</v>
      </c>
      <c r="V121" s="24">
        <v>3</v>
      </c>
      <c r="W121" s="23">
        <f>Table15[[#This Row],[FI]]/50</f>
        <v>0.06</v>
      </c>
      <c r="X121" s="24">
        <v>2</v>
      </c>
      <c r="Y121" s="23">
        <f>Table15[[#This Row],[FR]]/14</f>
        <v>0.14285714285714285</v>
      </c>
      <c r="Z121" s="24">
        <v>425</v>
      </c>
      <c r="AA121" s="23">
        <f>Table15[[#This Row],[HR]]/3031</f>
        <v>0.14021774991751898</v>
      </c>
      <c r="AB121" s="24">
        <v>11</v>
      </c>
      <c r="AC121" s="23">
        <f>Table15[[#This Row],[HU]]/134</f>
        <v>8.2089552238805971E-2</v>
      </c>
      <c r="AD121" s="24">
        <v>4</v>
      </c>
      <c r="AE121" s="23">
        <f>Table15[[#This Row],[IE]]/66</f>
        <v>6.0606060606060608E-2</v>
      </c>
      <c r="AF121" s="24">
        <v>1</v>
      </c>
      <c r="AG121" s="23">
        <f>Table15[[#This Row],[IT]]/55</f>
        <v>1.8181818181818181E-2</v>
      </c>
      <c r="AH121" s="24">
        <v>13</v>
      </c>
      <c r="AI121" s="23">
        <f>Table15[[#This Row],[LI]]/71</f>
        <v>0.18309859154929578</v>
      </c>
      <c r="AJ121" s="24">
        <v>0</v>
      </c>
      <c r="AK121" s="23">
        <f>Table15[[#This Row],[LT]]/9</f>
        <v>0</v>
      </c>
      <c r="AL121" s="25">
        <v>13</v>
      </c>
      <c r="AM121" s="23">
        <f>Table15[[#This Row],[LV]]/179</f>
        <v>7.2625698324022353E-2</v>
      </c>
      <c r="AN121" s="24">
        <v>17</v>
      </c>
      <c r="AO121" s="23">
        <f>Table15[[#This Row],[MT]]/109</f>
        <v>0.15596330275229359</v>
      </c>
      <c r="AP121" s="24">
        <v>79</v>
      </c>
      <c r="AQ121" s="31">
        <f>Table15[[#This Row],[NL]]/946</f>
        <v>8.3509513742071884E-2</v>
      </c>
      <c r="AR121" s="34" t="str">
        <f>""</f>
        <v/>
      </c>
      <c r="AS121" s="35" t="str">
        <f>""</f>
        <v/>
      </c>
      <c r="AT121" s="24">
        <v>49</v>
      </c>
      <c r="AU121" s="23">
        <f>Table15[[#This Row],[PT]]/625</f>
        <v>7.8399999999999997E-2</v>
      </c>
      <c r="AV121" s="34" t="str">
        <f>""</f>
        <v/>
      </c>
      <c r="AW121" s="34" t="str">
        <f>""</f>
        <v/>
      </c>
      <c r="AX121" s="24">
        <v>75</v>
      </c>
      <c r="AY121" s="23">
        <f>Table15[[#This Row],[SI]]/895</f>
        <v>8.3798882681564241E-2</v>
      </c>
    </row>
    <row r="122" spans="1:51">
      <c r="A122" s="6" t="s">
        <v>205</v>
      </c>
      <c r="B122" s="14"/>
      <c r="C122" s="31">
        <f>Table15[[#This Row],[AT]]/B5</f>
        <v>0</v>
      </c>
      <c r="D122" s="30">
        <v>42</v>
      </c>
      <c r="E122" s="31">
        <f>Table15[[#This Row],[BE]]/401</f>
        <v>0.10473815461346633</v>
      </c>
      <c r="F122" s="30">
        <v>25</v>
      </c>
      <c r="G122" s="31">
        <f>Table15[[#This Row],[CY]]/316</f>
        <v>7.9113924050632917E-2</v>
      </c>
      <c r="H122" s="30">
        <v>1</v>
      </c>
      <c r="I122" s="31">
        <f>Table15[[#This Row],[CZ]]/14</f>
        <v>7.1428571428571425E-2</v>
      </c>
      <c r="J122" s="30">
        <v>0</v>
      </c>
      <c r="K122" s="31">
        <f>Table15[[#This Row],[DE-BavPrivSec]]/17</f>
        <v>0</v>
      </c>
      <c r="L122" s="30">
        <v>0</v>
      </c>
      <c r="M122" s="31">
        <f>Table15[[#This Row],[DK]]/96</f>
        <v>0</v>
      </c>
      <c r="N122" s="24">
        <v>3</v>
      </c>
      <c r="O122" s="23">
        <f>Table15[[#This Row],[EDPS]]/69</f>
        <v>4.3478260869565216E-2</v>
      </c>
      <c r="P122" s="24">
        <v>0</v>
      </c>
      <c r="Q122" s="23">
        <f>Table15[[#This Row],[EE]]/16</f>
        <v>0</v>
      </c>
      <c r="R122" s="24">
        <v>1</v>
      </c>
      <c r="S122" s="23">
        <f>Table15[[#This Row],[EL]]/28</f>
        <v>3.5714285714285712E-2</v>
      </c>
      <c r="T122" s="24"/>
      <c r="U122" s="23">
        <v>0.14699999999999999</v>
      </c>
      <c r="V122" s="24">
        <v>5</v>
      </c>
      <c r="W122" s="23">
        <f>Table15[[#This Row],[FI]]/50</f>
        <v>0.1</v>
      </c>
      <c r="X122" s="24"/>
      <c r="Y122" s="23">
        <f>Table15[[#This Row],[FR]]/14</f>
        <v>0</v>
      </c>
      <c r="Z122" s="24">
        <v>926</v>
      </c>
      <c r="AA122" s="23">
        <f>Table15[[#This Row],[HR]]/3031</f>
        <v>0.30550973276146487</v>
      </c>
      <c r="AB122" s="24">
        <v>12</v>
      </c>
      <c r="AC122" s="23">
        <f>Table15[[#This Row],[HU]]/134</f>
        <v>8.9552238805970144E-2</v>
      </c>
      <c r="AD122" s="24">
        <v>0</v>
      </c>
      <c r="AE122" s="23">
        <f>Table15[[#This Row],[IE]]/66</f>
        <v>0</v>
      </c>
      <c r="AF122" s="24">
        <v>2</v>
      </c>
      <c r="AG122" s="23">
        <f>Table15[[#This Row],[IT]]/55</f>
        <v>3.6363636363636362E-2</v>
      </c>
      <c r="AH122" s="24">
        <v>7</v>
      </c>
      <c r="AI122" s="23">
        <f>Table15[[#This Row],[LI]]/71</f>
        <v>9.8591549295774641E-2</v>
      </c>
      <c r="AJ122" s="24">
        <v>0</v>
      </c>
      <c r="AK122" s="23">
        <f>Table15[[#This Row],[LT]]/9</f>
        <v>0</v>
      </c>
      <c r="AL122" s="25">
        <v>5</v>
      </c>
      <c r="AM122" s="23">
        <f>Table15[[#This Row],[LV]]/179</f>
        <v>2.7932960893854747E-2</v>
      </c>
      <c r="AN122" s="24">
        <v>10</v>
      </c>
      <c r="AO122" s="23">
        <f>Table15[[#This Row],[MT]]/109</f>
        <v>9.1743119266055051E-2</v>
      </c>
      <c r="AP122" s="24">
        <v>166</v>
      </c>
      <c r="AQ122" s="31">
        <f>Table15[[#This Row],[NL]]/946</f>
        <v>0.17547568710359407</v>
      </c>
      <c r="AR122" s="34" t="str">
        <f>""</f>
        <v/>
      </c>
      <c r="AS122" s="35" t="str">
        <f>""</f>
        <v/>
      </c>
      <c r="AT122" s="24">
        <v>59</v>
      </c>
      <c r="AU122" s="23">
        <f>Table15[[#This Row],[PT]]/625</f>
        <v>9.4399999999999998E-2</v>
      </c>
      <c r="AV122" s="34" t="str">
        <f>""</f>
        <v/>
      </c>
      <c r="AW122" s="34" t="str">
        <f>""</f>
        <v/>
      </c>
      <c r="AX122" s="24">
        <v>146</v>
      </c>
      <c r="AY122" s="23">
        <f>Table15[[#This Row],[SI]]/895</f>
        <v>0.16312849162011173</v>
      </c>
    </row>
    <row r="123" spans="1:51" ht="34.9">
      <c r="A123" s="6" t="s">
        <v>206</v>
      </c>
      <c r="B123" s="17"/>
      <c r="C123" s="31">
        <f>Table15[[#This Row],[AT]]/B5</f>
        <v>0</v>
      </c>
      <c r="D123" s="30">
        <v>72</v>
      </c>
      <c r="E123" s="31">
        <f>Table15[[#This Row],[BE]]/401</f>
        <v>0.17955112219451372</v>
      </c>
      <c r="F123" s="30">
        <v>51</v>
      </c>
      <c r="G123" s="31">
        <f>Table15[[#This Row],[CY]]/316</f>
        <v>0.16139240506329114</v>
      </c>
      <c r="H123" s="30"/>
      <c r="I123" s="31">
        <f>Table15[[#This Row],[CZ]]/14</f>
        <v>0</v>
      </c>
      <c r="J123" s="34" t="str">
        <f>""</f>
        <v/>
      </c>
      <c r="K123" s="34" t="str">
        <f>""</f>
        <v/>
      </c>
      <c r="L123" s="30">
        <v>11</v>
      </c>
      <c r="M123" s="31">
        <f>Table15[[#This Row],[DK]]/96</f>
        <v>0.11458333333333333</v>
      </c>
      <c r="N123" s="24">
        <v>0</v>
      </c>
      <c r="O123" s="23">
        <f>Table15[[#This Row],[EDPS]]/69</f>
        <v>0</v>
      </c>
      <c r="P123" s="24">
        <v>0</v>
      </c>
      <c r="Q123" s="23">
        <f>Table15[[#This Row],[EE]]/16</f>
        <v>0</v>
      </c>
      <c r="R123" s="24">
        <v>6</v>
      </c>
      <c r="S123" s="23">
        <f>Table15[[#This Row],[EL]]/28</f>
        <v>0.21428571428571427</v>
      </c>
      <c r="T123" s="24"/>
      <c r="U123" s="23"/>
      <c r="V123" s="24">
        <v>2</v>
      </c>
      <c r="W123" s="23">
        <f>Table15[[#This Row],[FI]]/50</f>
        <v>0.04</v>
      </c>
      <c r="X123" s="24"/>
      <c r="Y123" s="23">
        <f>Table15[[#This Row],[FR]]/14</f>
        <v>0</v>
      </c>
      <c r="Z123" s="24">
        <v>282</v>
      </c>
      <c r="AA123" s="23">
        <f>Table15[[#This Row],[HR]]/3031</f>
        <v>9.3038601121742004E-2</v>
      </c>
      <c r="AB123" s="24">
        <v>18</v>
      </c>
      <c r="AC123" s="23">
        <f>Table15[[#This Row],[HU]]/134</f>
        <v>0.13432835820895522</v>
      </c>
      <c r="AD123" s="24">
        <v>8</v>
      </c>
      <c r="AE123" s="23">
        <f>Table15[[#This Row],[IE]]/66</f>
        <v>0.12121212121212122</v>
      </c>
      <c r="AF123" s="24">
        <v>1</v>
      </c>
      <c r="AG123" s="23">
        <f>Table15[[#This Row],[IT]]/55</f>
        <v>1.8181818181818181E-2</v>
      </c>
      <c r="AH123" s="24">
        <v>11</v>
      </c>
      <c r="AI123" s="23">
        <f>Table15[[#This Row],[LI]]/71</f>
        <v>0.15492957746478872</v>
      </c>
      <c r="AJ123" s="24">
        <v>4</v>
      </c>
      <c r="AK123" s="23">
        <f>Table15[[#This Row],[LT]]/9</f>
        <v>0.44444444444444442</v>
      </c>
      <c r="AL123" s="25">
        <v>50</v>
      </c>
      <c r="AM123" s="23">
        <f>Table15[[#This Row],[LV]]/179</f>
        <v>0.27932960893854747</v>
      </c>
      <c r="AN123" s="24">
        <v>18</v>
      </c>
      <c r="AO123" s="23">
        <f>Table15[[#This Row],[MT]]/109</f>
        <v>0.16513761467889909</v>
      </c>
      <c r="AP123" s="24">
        <v>146</v>
      </c>
      <c r="AQ123" s="31">
        <f>Table15[[#This Row],[NL]]/946</f>
        <v>0.15433403805496829</v>
      </c>
      <c r="AR123" s="34" t="str">
        <f>""</f>
        <v/>
      </c>
      <c r="AS123" s="35" t="str">
        <f>""</f>
        <v/>
      </c>
      <c r="AT123" s="24">
        <v>175</v>
      </c>
      <c r="AU123" s="23">
        <f>Table15[[#This Row],[PT]]/625</f>
        <v>0.28000000000000003</v>
      </c>
      <c r="AV123" s="34" t="str">
        <f>""</f>
        <v/>
      </c>
      <c r="AW123" s="34" t="str">
        <f>""</f>
        <v/>
      </c>
      <c r="AX123" s="24">
        <v>37</v>
      </c>
      <c r="AY123" s="23">
        <f>Table15[[#This Row],[SI]]/895</f>
        <v>4.1340782122905026E-2</v>
      </c>
    </row>
    <row r="124" spans="1:51">
      <c r="A124" s="6" t="s">
        <v>126</v>
      </c>
      <c r="B124" s="17">
        <v>1</v>
      </c>
      <c r="C124" s="31">
        <f>Table15[[#This Row],[AT]]/B5</f>
        <v>9.0909090909090912E-2</v>
      </c>
      <c r="D124" s="30">
        <v>19</v>
      </c>
      <c r="E124" s="31">
        <f>Table15[[#This Row],[BE]]/401</f>
        <v>4.738154613466334E-2</v>
      </c>
      <c r="F124" s="30">
        <v>29</v>
      </c>
      <c r="G124" s="31">
        <f>Table15[[#This Row],[CY]]/316</f>
        <v>9.1772151898734181E-2</v>
      </c>
      <c r="H124" s="30"/>
      <c r="I124" s="31">
        <f>Table15[[#This Row],[CZ]]/14</f>
        <v>0</v>
      </c>
      <c r="J124" s="34" t="str">
        <f>""</f>
        <v/>
      </c>
      <c r="K124" s="34" t="str">
        <f>""</f>
        <v/>
      </c>
      <c r="L124" s="30">
        <v>8</v>
      </c>
      <c r="M124" s="31">
        <f>Table15[[#This Row],[DK]]/96</f>
        <v>8.3333333333333329E-2</v>
      </c>
      <c r="N124" s="24">
        <v>18</v>
      </c>
      <c r="O124" s="23">
        <f>Table15[[#This Row],[EDPS]]/69</f>
        <v>0.2608695652173913</v>
      </c>
      <c r="P124" s="24">
        <v>1</v>
      </c>
      <c r="Q124" s="23">
        <f>Table15[[#This Row],[EE]]/16</f>
        <v>6.25E-2</v>
      </c>
      <c r="R124" s="24">
        <v>6</v>
      </c>
      <c r="S124" s="23">
        <f>Table15[[#This Row],[EL]]/28</f>
        <v>0.21428571428571427</v>
      </c>
      <c r="T124" s="24"/>
      <c r="U124" s="23"/>
      <c r="V124" s="24">
        <v>0</v>
      </c>
      <c r="W124" s="23">
        <f>Table15[[#This Row],[FI]]/50</f>
        <v>0</v>
      </c>
      <c r="X124" s="24"/>
      <c r="Y124" s="23">
        <f>Table15[[#This Row],[FR]]/14</f>
        <v>0</v>
      </c>
      <c r="Z124" s="24">
        <v>663</v>
      </c>
      <c r="AA124" s="23">
        <f>Table15[[#This Row],[HR]]/3031</f>
        <v>0.21873968987132961</v>
      </c>
      <c r="AB124" s="24">
        <v>33</v>
      </c>
      <c r="AC124" s="23">
        <f>Table15[[#This Row],[HU]]/134</f>
        <v>0.2462686567164179</v>
      </c>
      <c r="AD124" s="24">
        <v>2</v>
      </c>
      <c r="AE124" s="23">
        <f>Table15[[#This Row],[IE]]/66</f>
        <v>3.0303030303030304E-2</v>
      </c>
      <c r="AF124" s="24">
        <v>8</v>
      </c>
      <c r="AG124" s="23">
        <f>Table15[[#This Row],[IT]]/55</f>
        <v>0.14545454545454545</v>
      </c>
      <c r="AH124" s="24">
        <v>5</v>
      </c>
      <c r="AI124" s="23">
        <f>Table15[[#This Row],[LI]]/71</f>
        <v>7.0422535211267609E-2</v>
      </c>
      <c r="AJ124" s="24">
        <v>0</v>
      </c>
      <c r="AK124" s="23">
        <f>Table15[[#This Row],[LT]]/9</f>
        <v>0</v>
      </c>
      <c r="AL124" s="25">
        <v>18</v>
      </c>
      <c r="AM124" s="23">
        <f>Table15[[#This Row],[LV]]/179</f>
        <v>0.1005586592178771</v>
      </c>
      <c r="AN124" s="24">
        <v>7</v>
      </c>
      <c r="AO124" s="23">
        <f>Table15[[#This Row],[MT]]/109</f>
        <v>6.4220183486238536E-2</v>
      </c>
      <c r="AP124" s="24">
        <v>26</v>
      </c>
      <c r="AQ124" s="31">
        <f>Table15[[#This Row],[NL]]/946</f>
        <v>2.748414376321353E-2</v>
      </c>
      <c r="AR124" s="34" t="str">
        <f>""</f>
        <v/>
      </c>
      <c r="AS124" s="35" t="str">
        <f>""</f>
        <v/>
      </c>
      <c r="AT124" s="24">
        <v>49</v>
      </c>
      <c r="AU124" s="23">
        <f>Table15[[#This Row],[PT]]/625</f>
        <v>7.8399999999999997E-2</v>
      </c>
      <c r="AV124" s="34" t="str">
        <f>""</f>
        <v/>
      </c>
      <c r="AW124" s="34" t="str">
        <f>""</f>
        <v/>
      </c>
      <c r="AX124" s="24">
        <v>392</v>
      </c>
      <c r="AY124" s="23">
        <f>Table15[[#This Row],[SI]]/895</f>
        <v>0.43798882681564244</v>
      </c>
    </row>
    <row r="125" spans="1:51" ht="228">
      <c r="A125" s="5" t="s">
        <v>345</v>
      </c>
      <c r="B125" s="34" t="str">
        <f>""</f>
        <v/>
      </c>
      <c r="C125" s="34" t="str">
        <f>""</f>
        <v/>
      </c>
      <c r="D125" s="34" t="str">
        <f>""</f>
        <v/>
      </c>
      <c r="E125" s="34" t="str">
        <f>""</f>
        <v/>
      </c>
      <c r="F125" s="34" t="str">
        <f>""</f>
        <v/>
      </c>
      <c r="G125" s="34" t="str">
        <f>""</f>
        <v/>
      </c>
      <c r="H125" s="34" t="str">
        <f>""</f>
        <v/>
      </c>
      <c r="I125" s="34" t="str">
        <f>""</f>
        <v/>
      </c>
      <c r="J125" s="34" t="s">
        <v>207</v>
      </c>
      <c r="K125" s="35" t="s">
        <v>207</v>
      </c>
      <c r="L125" s="34" t="str">
        <f>""</f>
        <v/>
      </c>
      <c r="M125" s="34" t="str">
        <f>""</f>
        <v/>
      </c>
      <c r="N125" s="34" t="str">
        <f>""</f>
        <v/>
      </c>
      <c r="O125" s="34" t="str">
        <f>""</f>
        <v/>
      </c>
      <c r="P125" s="34" t="str">
        <f>""</f>
        <v/>
      </c>
      <c r="Q125" s="34" t="str">
        <f>""</f>
        <v/>
      </c>
      <c r="R125" s="34" t="str">
        <f>""</f>
        <v/>
      </c>
      <c r="S125" s="34" t="str">
        <f>""</f>
        <v/>
      </c>
      <c r="T125" s="34" t="str">
        <f>""</f>
        <v/>
      </c>
      <c r="U125" s="34" t="str">
        <f>""</f>
        <v/>
      </c>
      <c r="V125" s="34" t="str">
        <f>""</f>
        <v/>
      </c>
      <c r="W125" s="34" t="str">
        <f>""</f>
        <v/>
      </c>
      <c r="X125" s="34" t="str">
        <f>""</f>
        <v/>
      </c>
      <c r="Y125" s="34" t="str">
        <f>""</f>
        <v/>
      </c>
      <c r="Z125" s="34" t="str">
        <f>""</f>
        <v/>
      </c>
      <c r="AA125" s="34" t="str">
        <f>""</f>
        <v/>
      </c>
      <c r="AB125" s="34" t="str">
        <f>""</f>
        <v/>
      </c>
      <c r="AC125" s="34" t="str">
        <f>""</f>
        <v/>
      </c>
      <c r="AD125" s="34" t="str">
        <f>""</f>
        <v/>
      </c>
      <c r="AE125" s="34" t="str">
        <f>""</f>
        <v/>
      </c>
      <c r="AF125" s="34" t="str">
        <f>""</f>
        <v/>
      </c>
      <c r="AG125" s="34" t="str">
        <f>""</f>
        <v/>
      </c>
      <c r="AH125" s="34" t="str">
        <f>""</f>
        <v/>
      </c>
      <c r="AI125" s="34" t="str">
        <f>""</f>
        <v/>
      </c>
      <c r="AJ125" s="34" t="str">
        <f>""</f>
        <v/>
      </c>
      <c r="AK125" s="34" t="str">
        <f>""</f>
        <v/>
      </c>
      <c r="AL125" s="34" t="str">
        <f>""</f>
        <v/>
      </c>
      <c r="AM125" s="34" t="str">
        <f>""</f>
        <v/>
      </c>
      <c r="AN125" s="34" t="str">
        <f>""</f>
        <v/>
      </c>
      <c r="AO125" s="34" t="str">
        <f>""</f>
        <v/>
      </c>
      <c r="AP125" s="34" t="str">
        <f>""</f>
        <v/>
      </c>
      <c r="AQ125" s="34" t="str">
        <f>""</f>
        <v/>
      </c>
      <c r="AR125" s="34" t="str">
        <f>""</f>
        <v/>
      </c>
      <c r="AS125" s="34" t="str">
        <f>""</f>
        <v/>
      </c>
      <c r="AT125" s="34" t="str">
        <f>""</f>
        <v/>
      </c>
      <c r="AU125" s="34" t="str">
        <f>""</f>
        <v/>
      </c>
      <c r="AV125" s="34" t="str">
        <f>""</f>
        <v/>
      </c>
      <c r="AW125" s="34" t="str">
        <f>""</f>
        <v/>
      </c>
      <c r="AX125" s="34" t="str">
        <f>""</f>
        <v/>
      </c>
      <c r="AY125" s="34" t="str">
        <f>""</f>
        <v/>
      </c>
    </row>
    <row r="126" spans="1:51">
      <c r="A126" s="6" t="s">
        <v>208</v>
      </c>
      <c r="B126" s="30"/>
      <c r="C126" s="31">
        <f>Table15[[#This Row],[AT]]/B5</f>
        <v>0</v>
      </c>
      <c r="D126" s="30">
        <v>198</v>
      </c>
      <c r="E126" s="31">
        <f>Table15[[#This Row],[BE]]/401</f>
        <v>0.49376558603491272</v>
      </c>
      <c r="F126" s="30">
        <v>49</v>
      </c>
      <c r="G126" s="31">
        <f>Table15[[#This Row],[CY]]/316</f>
        <v>0.1550632911392405</v>
      </c>
      <c r="H126" s="30"/>
      <c r="I126" s="31">
        <f>Table15[[#This Row],[CZ]]/14</f>
        <v>0</v>
      </c>
      <c r="J126" s="30">
        <v>13</v>
      </c>
      <c r="K126" s="31">
        <f>Table15[[#This Row],[DE-BavPrivSec]]/17</f>
        <v>0.76470588235294112</v>
      </c>
      <c r="L126" s="30">
        <v>21</v>
      </c>
      <c r="M126" s="31">
        <f>Table15[[#This Row],[DK]]/96</f>
        <v>0.21875</v>
      </c>
      <c r="N126" s="24">
        <v>21</v>
      </c>
      <c r="O126" s="23">
        <f>Table15[[#This Row],[EDPS]]/69</f>
        <v>0.30434782608695654</v>
      </c>
      <c r="P126" s="24">
        <v>16</v>
      </c>
      <c r="Q126" s="23">
        <f>Table15[[#This Row],[EE]]/16</f>
        <v>1</v>
      </c>
      <c r="R126" s="24">
        <v>6</v>
      </c>
      <c r="S126" s="23">
        <f>Table15[[#This Row],[EL]]/28</f>
        <v>0.21428571428571427</v>
      </c>
      <c r="T126" s="24"/>
      <c r="U126" s="23">
        <v>0.315</v>
      </c>
      <c r="V126" s="24">
        <v>10</v>
      </c>
      <c r="W126" s="23">
        <f>Table15[[#This Row],[FI]]/50</f>
        <v>0.2</v>
      </c>
      <c r="X126" s="24">
        <v>1</v>
      </c>
      <c r="Y126" s="23">
        <f>Table15[[#This Row],[FR]]/14</f>
        <v>7.1428571428571425E-2</v>
      </c>
      <c r="Z126" s="24">
        <v>431</v>
      </c>
      <c r="AA126" s="23">
        <f>Table15[[#This Row],[HR]]/3031</f>
        <v>0.14219729462223687</v>
      </c>
      <c r="AB126" s="24">
        <v>31</v>
      </c>
      <c r="AC126" s="23">
        <f>Table15[[#This Row],[HU]]/134</f>
        <v>0.23134328358208955</v>
      </c>
      <c r="AD126" s="24">
        <v>14</v>
      </c>
      <c r="AE126" s="23">
        <f>Table15[[#This Row],[IE]]/66</f>
        <v>0.21212121212121213</v>
      </c>
      <c r="AF126" s="24">
        <v>9</v>
      </c>
      <c r="AG126" s="23">
        <f>Table15[[#This Row],[IT]]/55</f>
        <v>0.16363636363636364</v>
      </c>
      <c r="AH126" s="24">
        <v>30</v>
      </c>
      <c r="AI126" s="23">
        <f>Table15[[#This Row],[LI]]/71</f>
        <v>0.42253521126760563</v>
      </c>
      <c r="AJ126" s="24">
        <v>5</v>
      </c>
      <c r="AK126" s="23">
        <f>Table15[[#This Row],[LT]]/9</f>
        <v>0.55555555555555558</v>
      </c>
      <c r="AL126" s="25">
        <v>24</v>
      </c>
      <c r="AM126" s="23">
        <f>Table15[[#This Row],[LV]]/179</f>
        <v>0.13407821229050279</v>
      </c>
      <c r="AN126" s="24">
        <v>50</v>
      </c>
      <c r="AO126" s="23">
        <f>Table15[[#This Row],[MT]]/109</f>
        <v>0.45871559633027525</v>
      </c>
      <c r="AP126" s="24">
        <v>240</v>
      </c>
      <c r="AQ126" s="31">
        <f>Table15[[#This Row],[NL]]/946</f>
        <v>0.2536997885835095</v>
      </c>
      <c r="AR126" s="34" t="str">
        <f>""</f>
        <v/>
      </c>
      <c r="AS126" s="35" t="str">
        <f>""</f>
        <v/>
      </c>
      <c r="AT126" s="24">
        <v>287</v>
      </c>
      <c r="AU126" s="23">
        <f>Table15[[#This Row],[PT]]/625</f>
        <v>0.4592</v>
      </c>
      <c r="AV126" s="24"/>
      <c r="AW126" s="23">
        <f>Table15[[#This Row],[SE]]/48</f>
        <v>0</v>
      </c>
      <c r="AX126" s="24">
        <v>162</v>
      </c>
      <c r="AY126" s="23">
        <f>Table15[[#This Row],[SI]]/895</f>
        <v>0.18100558659217877</v>
      </c>
    </row>
    <row r="127" spans="1:51">
      <c r="A127" s="6" t="s">
        <v>209</v>
      </c>
      <c r="B127" s="30"/>
      <c r="C127" s="31">
        <f>Table15[[#This Row],[AT]]/B5</f>
        <v>0</v>
      </c>
      <c r="D127" s="30">
        <v>93</v>
      </c>
      <c r="E127" s="31">
        <f>Table15[[#This Row],[BE]]/401</f>
        <v>0.23192019950124687</v>
      </c>
      <c r="F127" s="30">
        <v>58</v>
      </c>
      <c r="G127" s="31">
        <f>Table15[[#This Row],[CY]]/316</f>
        <v>0.18354430379746836</v>
      </c>
      <c r="H127" s="30">
        <v>4</v>
      </c>
      <c r="I127" s="31">
        <f>Table15[[#This Row],[CZ]]/14</f>
        <v>0.2857142857142857</v>
      </c>
      <c r="J127" s="30">
        <v>1</v>
      </c>
      <c r="K127" s="31">
        <f>Table15[[#This Row],[DE-BavPrivSec]]/17</f>
        <v>5.8823529411764705E-2</v>
      </c>
      <c r="L127" s="30">
        <v>23</v>
      </c>
      <c r="M127" s="31">
        <f>Table15[[#This Row],[DK]]/96</f>
        <v>0.23958333333333334</v>
      </c>
      <c r="N127" s="24">
        <v>27</v>
      </c>
      <c r="O127" s="23">
        <f>Table15[[#This Row],[EDPS]]/69</f>
        <v>0.39130434782608697</v>
      </c>
      <c r="P127" s="24">
        <v>0</v>
      </c>
      <c r="Q127" s="23">
        <f>Table15[[#This Row],[EE]]/16</f>
        <v>0</v>
      </c>
      <c r="R127" s="24">
        <v>3</v>
      </c>
      <c r="S127" s="23">
        <f>Table15[[#This Row],[EL]]/28</f>
        <v>0.10714285714285714</v>
      </c>
      <c r="T127" s="24"/>
      <c r="U127" s="23">
        <v>9.6000000000000002E-2</v>
      </c>
      <c r="V127" s="24">
        <v>14</v>
      </c>
      <c r="W127" s="23">
        <f>Table15[[#This Row],[FI]]/50</f>
        <v>0.28000000000000003</v>
      </c>
      <c r="X127" s="24">
        <v>6</v>
      </c>
      <c r="Y127" s="23">
        <f>Table15[[#This Row],[FR]]/14</f>
        <v>0.42857142857142855</v>
      </c>
      <c r="Z127" s="24">
        <v>545</v>
      </c>
      <c r="AA127" s="23">
        <f>Table15[[#This Row],[HR]]/3031</f>
        <v>0.17980864401187727</v>
      </c>
      <c r="AB127" s="24">
        <v>21</v>
      </c>
      <c r="AC127" s="23">
        <f>Table15[[#This Row],[HU]]/134</f>
        <v>0.15671641791044777</v>
      </c>
      <c r="AD127" s="24">
        <v>15</v>
      </c>
      <c r="AE127" s="23">
        <f>Table15[[#This Row],[IE]]/66</f>
        <v>0.22727272727272727</v>
      </c>
      <c r="AF127" s="24">
        <v>2</v>
      </c>
      <c r="AG127" s="23">
        <f>Table15[[#This Row],[IT]]/55</f>
        <v>3.6363636363636362E-2</v>
      </c>
      <c r="AH127" s="24">
        <v>17</v>
      </c>
      <c r="AI127" s="23">
        <f>Table15[[#This Row],[LI]]/71</f>
        <v>0.23943661971830985</v>
      </c>
      <c r="AJ127" s="24">
        <v>3</v>
      </c>
      <c r="AK127" s="23">
        <f>Table15[[#This Row],[LT]]/9</f>
        <v>0.33333333333333331</v>
      </c>
      <c r="AL127" s="25">
        <v>62</v>
      </c>
      <c r="AM127" s="23">
        <f>Table15[[#This Row],[LV]]/179</f>
        <v>0.34636871508379891</v>
      </c>
      <c r="AN127" s="24">
        <v>16</v>
      </c>
      <c r="AO127" s="23">
        <f>Table15[[#This Row],[MT]]/109</f>
        <v>0.14678899082568808</v>
      </c>
      <c r="AP127" s="24">
        <v>370</v>
      </c>
      <c r="AQ127" s="31">
        <f>Table15[[#This Row],[NL]]/946</f>
        <v>0.39112050739957716</v>
      </c>
      <c r="AR127" s="34" t="str">
        <f>""</f>
        <v/>
      </c>
      <c r="AS127" s="35" t="str">
        <f>""</f>
        <v/>
      </c>
      <c r="AT127" s="24">
        <v>100</v>
      </c>
      <c r="AU127" s="23">
        <f>Table15[[#This Row],[PT]]/625</f>
        <v>0.16</v>
      </c>
      <c r="AV127" s="24">
        <v>5</v>
      </c>
      <c r="AW127" s="23">
        <f>Table15[[#This Row],[SE]]/48</f>
        <v>0.10416666666666667</v>
      </c>
      <c r="AX127" s="24">
        <v>126</v>
      </c>
      <c r="AY127" s="23">
        <f>Table15[[#This Row],[SI]]/895</f>
        <v>0.14078212290502792</v>
      </c>
    </row>
    <row r="128" spans="1:51">
      <c r="A128" s="6" t="s">
        <v>210</v>
      </c>
      <c r="B128" s="30">
        <v>2</v>
      </c>
      <c r="C128" s="31">
        <f>Table15[[#This Row],[AT]]/B5</f>
        <v>0.18181818181818182</v>
      </c>
      <c r="D128" s="30">
        <v>53</v>
      </c>
      <c r="E128" s="31">
        <f>Table15[[#This Row],[BE]]/401</f>
        <v>0.13216957605985039</v>
      </c>
      <c r="F128" s="30">
        <v>54</v>
      </c>
      <c r="G128" s="31">
        <f>Table15[[#This Row],[CY]]/316</f>
        <v>0.17088607594936708</v>
      </c>
      <c r="H128" s="30">
        <v>9</v>
      </c>
      <c r="I128" s="31">
        <f>Table15[[#This Row],[CZ]]/14</f>
        <v>0.6428571428571429</v>
      </c>
      <c r="J128" s="30">
        <v>2</v>
      </c>
      <c r="K128" s="31">
        <f>Table15[[#This Row],[DE-BavPrivSec]]/17</f>
        <v>0.11764705882352941</v>
      </c>
      <c r="L128" s="30">
        <v>12</v>
      </c>
      <c r="M128" s="31">
        <f>Table15[[#This Row],[DK]]/96</f>
        <v>0.125</v>
      </c>
      <c r="N128" s="24">
        <v>9</v>
      </c>
      <c r="O128" s="23">
        <f>Table15[[#This Row],[EDPS]]/69</f>
        <v>0.13043478260869565</v>
      </c>
      <c r="P128" s="24">
        <v>0</v>
      </c>
      <c r="Q128" s="23">
        <f>Table15[[#This Row],[EE]]/16</f>
        <v>0</v>
      </c>
      <c r="R128" s="24">
        <v>6</v>
      </c>
      <c r="S128" s="23">
        <f>Table15[[#This Row],[EL]]/28</f>
        <v>0.21428571428571427</v>
      </c>
      <c r="T128" s="24"/>
      <c r="U128" s="23">
        <v>0.253</v>
      </c>
      <c r="V128" s="24">
        <v>12</v>
      </c>
      <c r="W128" s="23">
        <f>Table15[[#This Row],[FI]]/50</f>
        <v>0.24</v>
      </c>
      <c r="X128" s="24">
        <v>1</v>
      </c>
      <c r="Y128" s="23">
        <f>Table15[[#This Row],[FR]]/14</f>
        <v>7.1428571428571425E-2</v>
      </c>
      <c r="Z128" s="24">
        <v>550</v>
      </c>
      <c r="AA128" s="23">
        <f>Table15[[#This Row],[HR]]/3031</f>
        <v>0.18145826459914219</v>
      </c>
      <c r="AB128" s="24">
        <v>17</v>
      </c>
      <c r="AC128" s="23">
        <f>Table15[[#This Row],[HU]]/134</f>
        <v>0.12686567164179105</v>
      </c>
      <c r="AD128" s="24">
        <v>14</v>
      </c>
      <c r="AE128" s="23">
        <f>Table15[[#This Row],[IE]]/66</f>
        <v>0.21212121212121213</v>
      </c>
      <c r="AF128" s="24">
        <v>17</v>
      </c>
      <c r="AG128" s="23">
        <f>Table15[[#This Row],[IT]]/55</f>
        <v>0.30909090909090908</v>
      </c>
      <c r="AH128" s="24">
        <v>11</v>
      </c>
      <c r="AI128" s="23">
        <f>Table15[[#This Row],[LI]]/71</f>
        <v>0.15492957746478872</v>
      </c>
      <c r="AJ128" s="24">
        <v>1</v>
      </c>
      <c r="AK128" s="23">
        <f>Table15[[#This Row],[LT]]/9</f>
        <v>0.1111111111111111</v>
      </c>
      <c r="AL128" s="25">
        <v>11</v>
      </c>
      <c r="AM128" s="23">
        <f>Table15[[#This Row],[LV]]/179</f>
        <v>6.1452513966480445E-2</v>
      </c>
      <c r="AN128" s="24">
        <v>17</v>
      </c>
      <c r="AO128" s="23">
        <f>Table15[[#This Row],[MT]]/109</f>
        <v>0.15596330275229359</v>
      </c>
      <c r="AP128" s="24">
        <v>140</v>
      </c>
      <c r="AQ128" s="31">
        <f>Table15[[#This Row],[NL]]/946</f>
        <v>0.14799154334038056</v>
      </c>
      <c r="AR128" s="34" t="str">
        <f>""</f>
        <v/>
      </c>
      <c r="AS128" s="35" t="str">
        <f>""</f>
        <v/>
      </c>
      <c r="AT128" s="24">
        <v>120</v>
      </c>
      <c r="AU128" s="23">
        <f>Table15[[#This Row],[PT]]/625</f>
        <v>0.192</v>
      </c>
      <c r="AV128" s="24">
        <v>17</v>
      </c>
      <c r="AW128" s="23">
        <f>Table15[[#This Row],[SE]]/48</f>
        <v>0.35416666666666669</v>
      </c>
      <c r="AX128" s="24">
        <v>151</v>
      </c>
      <c r="AY128" s="23">
        <f>Table15[[#This Row],[SI]]/895</f>
        <v>0.16871508379888267</v>
      </c>
    </row>
    <row r="129" spans="1:51">
      <c r="A129" s="6" t="s">
        <v>211</v>
      </c>
      <c r="B129" s="30">
        <v>4</v>
      </c>
      <c r="C129" s="31">
        <f>Table15[[#This Row],[AT]]/B5</f>
        <v>0.36363636363636365</v>
      </c>
      <c r="D129" s="30">
        <v>21</v>
      </c>
      <c r="E129" s="31">
        <f>Table15[[#This Row],[BE]]/401</f>
        <v>5.2369077306733167E-2</v>
      </c>
      <c r="F129" s="30">
        <v>38</v>
      </c>
      <c r="G129" s="31">
        <f>Table15[[#This Row],[CY]]/316</f>
        <v>0.12025316455696203</v>
      </c>
      <c r="H129" s="30">
        <v>1</v>
      </c>
      <c r="I129" s="31">
        <f>Table15[[#This Row],[CZ]]/14</f>
        <v>7.1428571428571425E-2</v>
      </c>
      <c r="J129" s="30">
        <v>7</v>
      </c>
      <c r="K129" s="31">
        <f>Table15[[#This Row],[DE-BavPrivSec]]/17</f>
        <v>0.41176470588235292</v>
      </c>
      <c r="L129" s="30">
        <v>10</v>
      </c>
      <c r="M129" s="31">
        <f>Table15[[#This Row],[DK]]/96</f>
        <v>0.10416666666666667</v>
      </c>
      <c r="N129" s="24">
        <v>4</v>
      </c>
      <c r="O129" s="23">
        <f>Table15[[#This Row],[EDPS]]/69</f>
        <v>5.7971014492753624E-2</v>
      </c>
      <c r="P129" s="24">
        <v>0</v>
      </c>
      <c r="Q129" s="23">
        <f>Table15[[#This Row],[EE]]/16</f>
        <v>0</v>
      </c>
      <c r="R129" s="24">
        <v>3</v>
      </c>
      <c r="S129" s="23">
        <f>Table15[[#This Row],[EL]]/28</f>
        <v>0.10714285714285714</v>
      </c>
      <c r="T129" s="24"/>
      <c r="U129" s="23">
        <v>0.115</v>
      </c>
      <c r="V129" s="24">
        <v>4</v>
      </c>
      <c r="W129" s="23">
        <f>Table15[[#This Row],[FI]]/50</f>
        <v>0.08</v>
      </c>
      <c r="X129" s="24">
        <v>1</v>
      </c>
      <c r="Y129" s="23">
        <f>Table15[[#This Row],[FR]]/14</f>
        <v>7.1428571428571425E-2</v>
      </c>
      <c r="Z129" s="24">
        <v>264</v>
      </c>
      <c r="AA129" s="23">
        <f>Table15[[#This Row],[HR]]/3031</f>
        <v>8.709996700758825E-2</v>
      </c>
      <c r="AB129" s="24">
        <v>6</v>
      </c>
      <c r="AC129" s="23">
        <f>Table15[[#This Row],[HU]]/134</f>
        <v>4.4776119402985072E-2</v>
      </c>
      <c r="AD129" s="24">
        <v>15</v>
      </c>
      <c r="AE129" s="23">
        <f>Table15[[#This Row],[IE]]/66</f>
        <v>0.22727272727272727</v>
      </c>
      <c r="AF129" s="24">
        <v>10</v>
      </c>
      <c r="AG129" s="23">
        <f>Table15[[#This Row],[IT]]/55</f>
        <v>0.18181818181818182</v>
      </c>
      <c r="AH129" s="24">
        <v>4</v>
      </c>
      <c r="AI129" s="23">
        <f>Table15[[#This Row],[LI]]/71</f>
        <v>5.6338028169014086E-2</v>
      </c>
      <c r="AJ129" s="24">
        <v>0</v>
      </c>
      <c r="AK129" s="23">
        <f>Table15[[#This Row],[LT]]/9</f>
        <v>0</v>
      </c>
      <c r="AL129" s="25">
        <v>14</v>
      </c>
      <c r="AM129" s="23">
        <f>Table15[[#This Row],[LV]]/179</f>
        <v>7.8212290502793297E-2</v>
      </c>
      <c r="AN129" s="24">
        <v>11</v>
      </c>
      <c r="AO129" s="23">
        <f>Table15[[#This Row],[MT]]/109</f>
        <v>0.10091743119266056</v>
      </c>
      <c r="AP129" s="24">
        <v>59</v>
      </c>
      <c r="AQ129" s="31">
        <f>Table15[[#This Row],[NL]]/946</f>
        <v>6.2367864693446087E-2</v>
      </c>
      <c r="AR129" s="34" t="str">
        <f>""</f>
        <v/>
      </c>
      <c r="AS129" s="35" t="str">
        <f>""</f>
        <v/>
      </c>
      <c r="AT129" s="24">
        <v>42</v>
      </c>
      <c r="AU129" s="23">
        <f>Table15[[#This Row],[PT]]/625</f>
        <v>6.7199999999999996E-2</v>
      </c>
      <c r="AV129" s="24">
        <v>6</v>
      </c>
      <c r="AW129" s="23">
        <f>Table15[[#This Row],[SE]]/48</f>
        <v>0.125</v>
      </c>
      <c r="AX129" s="24">
        <v>97</v>
      </c>
      <c r="AY129" s="23">
        <f>Table15[[#This Row],[SI]]/895</f>
        <v>0.10837988826815642</v>
      </c>
    </row>
    <row r="130" spans="1:51">
      <c r="A130" s="6" t="s">
        <v>212</v>
      </c>
      <c r="B130" s="30">
        <v>1</v>
      </c>
      <c r="C130" s="31">
        <f>Table15[[#This Row],[AT]]/B5</f>
        <v>9.0909090909090912E-2</v>
      </c>
      <c r="D130" s="30">
        <v>6</v>
      </c>
      <c r="E130" s="31">
        <f>Table15[[#This Row],[BE]]/401</f>
        <v>1.4962593516209476E-2</v>
      </c>
      <c r="F130" s="30">
        <v>11</v>
      </c>
      <c r="G130" s="31">
        <f>Table15[[#This Row],[CY]]/316</f>
        <v>3.4810126582278479E-2</v>
      </c>
      <c r="H130" s="30"/>
      <c r="I130" s="31">
        <f>Table15[[#This Row],[CZ]]/14</f>
        <v>0</v>
      </c>
      <c r="J130" s="30">
        <v>1</v>
      </c>
      <c r="K130" s="31">
        <f>Table15[[#This Row],[DE-BavPrivSec]]/17</f>
        <v>5.8823529411764705E-2</v>
      </c>
      <c r="L130" s="30">
        <v>2</v>
      </c>
      <c r="M130" s="31">
        <f>Table15[[#This Row],[DK]]/96</f>
        <v>2.0833333333333332E-2</v>
      </c>
      <c r="N130" s="24">
        <v>7</v>
      </c>
      <c r="O130" s="23">
        <f>Table15[[#This Row],[EDPS]]/69</f>
        <v>0.10144927536231885</v>
      </c>
      <c r="P130" s="24">
        <v>0</v>
      </c>
      <c r="Q130" s="23">
        <f>Table15[[#This Row],[EE]]/16</f>
        <v>0</v>
      </c>
      <c r="R130" s="24">
        <v>1</v>
      </c>
      <c r="S130" s="23">
        <f>Table15[[#This Row],[EL]]/28</f>
        <v>3.5714285714285712E-2</v>
      </c>
      <c r="T130" s="24"/>
      <c r="U130" s="23">
        <v>7.4999999999999997E-2</v>
      </c>
      <c r="V130" s="24">
        <v>3</v>
      </c>
      <c r="W130" s="23">
        <f>Table15[[#This Row],[FI]]/50</f>
        <v>0.06</v>
      </c>
      <c r="X130" s="24">
        <v>1</v>
      </c>
      <c r="Y130" s="23">
        <f>Table15[[#This Row],[FR]]/14</f>
        <v>7.1428571428571425E-2</v>
      </c>
      <c r="Z130" s="24">
        <v>117</v>
      </c>
      <c r="AA130" s="23">
        <f>Table15[[#This Row],[HR]]/3031</f>
        <v>3.8601121741999339E-2</v>
      </c>
      <c r="AB130" s="24">
        <v>1</v>
      </c>
      <c r="AC130" s="23">
        <f>Table15[[#This Row],[HU]]/134</f>
        <v>7.462686567164179E-3</v>
      </c>
      <c r="AD130" s="24">
        <v>2</v>
      </c>
      <c r="AE130" s="23">
        <f>Table15[[#This Row],[IE]]/66</f>
        <v>3.0303030303030304E-2</v>
      </c>
      <c r="AF130" s="24">
        <v>8</v>
      </c>
      <c r="AG130" s="23">
        <f>Table15[[#This Row],[IT]]/55</f>
        <v>0.14545454545454545</v>
      </c>
      <c r="AH130" s="24">
        <v>1</v>
      </c>
      <c r="AI130" s="23">
        <f>Table15[[#This Row],[LI]]/71</f>
        <v>1.4084507042253521E-2</v>
      </c>
      <c r="AJ130" s="24">
        <v>0</v>
      </c>
      <c r="AK130" s="23">
        <f>Table15[[#This Row],[LT]]/9</f>
        <v>0</v>
      </c>
      <c r="AL130" s="25"/>
      <c r="AM130" s="23">
        <f>Table15[[#This Row],[LV]]/179</f>
        <v>0</v>
      </c>
      <c r="AN130" s="24">
        <v>2</v>
      </c>
      <c r="AO130" s="23">
        <f>Table15[[#This Row],[MT]]/109</f>
        <v>1.834862385321101E-2</v>
      </c>
      <c r="AP130" s="24">
        <v>12</v>
      </c>
      <c r="AQ130" s="31">
        <f>Table15[[#This Row],[NL]]/946</f>
        <v>1.2684989429175475E-2</v>
      </c>
      <c r="AR130" s="34" t="str">
        <f>""</f>
        <v/>
      </c>
      <c r="AS130" s="35" t="str">
        <f>""</f>
        <v/>
      </c>
      <c r="AT130" s="24">
        <v>18</v>
      </c>
      <c r="AU130" s="23">
        <f>Table15[[#This Row],[PT]]/625</f>
        <v>2.8799999999999999E-2</v>
      </c>
      <c r="AV130" s="24">
        <v>7</v>
      </c>
      <c r="AW130" s="23">
        <f>Table15[[#This Row],[SE]]/48</f>
        <v>0.14583333333333334</v>
      </c>
      <c r="AX130" s="24">
        <v>6</v>
      </c>
      <c r="AY130" s="23">
        <f>Table15[[#This Row],[SI]]/895</f>
        <v>6.7039106145251395E-3</v>
      </c>
    </row>
    <row r="131" spans="1:51">
      <c r="A131" s="6" t="s">
        <v>213</v>
      </c>
      <c r="B131" s="30">
        <v>1</v>
      </c>
      <c r="C131" s="31">
        <f>Table15[[#This Row],[AT]]/B5</f>
        <v>9.0909090909090912E-2</v>
      </c>
      <c r="D131" s="30">
        <v>11</v>
      </c>
      <c r="E131" s="31">
        <f>Table15[[#This Row],[BE]]/401</f>
        <v>2.7431421446384038E-2</v>
      </c>
      <c r="F131" s="30">
        <v>24</v>
      </c>
      <c r="G131" s="31">
        <f>Table15[[#This Row],[CY]]/316</f>
        <v>7.5949367088607597E-2</v>
      </c>
      <c r="H131" s="30"/>
      <c r="I131" s="31">
        <f>Table15[[#This Row],[CZ]]/14</f>
        <v>0</v>
      </c>
      <c r="J131" s="30">
        <v>10</v>
      </c>
      <c r="K131" s="31">
        <f>Table15[[#This Row],[DE-BavPrivSec]]/17</f>
        <v>0.58823529411764708</v>
      </c>
      <c r="L131" s="30">
        <v>24</v>
      </c>
      <c r="M131" s="31">
        <f>Table15[[#This Row],[DK]]/96</f>
        <v>0.25</v>
      </c>
      <c r="N131" s="24">
        <v>1</v>
      </c>
      <c r="O131" s="23">
        <f>Table15[[#This Row],[EDPS]]/69</f>
        <v>1.4492753623188406E-2</v>
      </c>
      <c r="P131" s="24">
        <v>0</v>
      </c>
      <c r="Q131" s="23">
        <f>Table15[[#This Row],[EE]]/16</f>
        <v>0</v>
      </c>
      <c r="R131" s="24">
        <v>1</v>
      </c>
      <c r="S131" s="23">
        <f>Table15[[#This Row],[EL]]/28</f>
        <v>3.5714285714285712E-2</v>
      </c>
      <c r="T131" s="24"/>
      <c r="U131" s="23">
        <v>0.14699999999999999</v>
      </c>
      <c r="V131" s="24">
        <v>2</v>
      </c>
      <c r="W131" s="23">
        <f>Table15[[#This Row],[FI]]/50</f>
        <v>0.04</v>
      </c>
      <c r="X131" s="24">
        <v>3</v>
      </c>
      <c r="Y131" s="23">
        <f>Table15[[#This Row],[FR]]/14</f>
        <v>0.21428571428571427</v>
      </c>
      <c r="Z131" s="24">
        <v>317</v>
      </c>
      <c r="AA131" s="23">
        <f>Table15[[#This Row],[HR]]/3031</f>
        <v>0.1045859452325965</v>
      </c>
      <c r="AB131" s="24">
        <v>3</v>
      </c>
      <c r="AC131" s="23">
        <f>Table15[[#This Row],[HU]]/134</f>
        <v>2.2388059701492536E-2</v>
      </c>
      <c r="AD131" s="24">
        <v>5</v>
      </c>
      <c r="AE131" s="23">
        <f>Table15[[#This Row],[IE]]/66</f>
        <v>7.575757575757576E-2</v>
      </c>
      <c r="AF131" s="24">
        <v>7</v>
      </c>
      <c r="AG131" s="23">
        <f>Table15[[#This Row],[IT]]/55</f>
        <v>0.12727272727272726</v>
      </c>
      <c r="AH131" s="24">
        <v>1</v>
      </c>
      <c r="AI131" s="23">
        <f>Table15[[#This Row],[LI]]/71</f>
        <v>1.4084507042253521E-2</v>
      </c>
      <c r="AJ131" s="24">
        <v>0</v>
      </c>
      <c r="AK131" s="23">
        <f>Table15[[#This Row],[LT]]/9</f>
        <v>0</v>
      </c>
      <c r="AL131" s="25">
        <v>2</v>
      </c>
      <c r="AM131" s="23">
        <f>Table15[[#This Row],[LV]]/179</f>
        <v>1.11731843575419E-2</v>
      </c>
      <c r="AN131" s="24">
        <v>4</v>
      </c>
      <c r="AO131" s="23">
        <f>Table15[[#This Row],[MT]]/109</f>
        <v>3.669724770642202E-2</v>
      </c>
      <c r="AP131" s="24">
        <v>25</v>
      </c>
      <c r="AQ131" s="31">
        <f>Table15[[#This Row],[NL]]/946</f>
        <v>2.6427061310782242E-2</v>
      </c>
      <c r="AR131" s="34" t="str">
        <f>""</f>
        <v/>
      </c>
      <c r="AS131" s="35" t="str">
        <f>""</f>
        <v/>
      </c>
      <c r="AT131" s="24">
        <v>27</v>
      </c>
      <c r="AU131" s="23">
        <f>Table15[[#This Row],[PT]]/625</f>
        <v>4.3200000000000002E-2</v>
      </c>
      <c r="AV131" s="24">
        <v>12</v>
      </c>
      <c r="AW131" s="23">
        <f>Table15[[#This Row],[SE]]/48</f>
        <v>0.25</v>
      </c>
      <c r="AX131" s="24">
        <v>18</v>
      </c>
      <c r="AY131" s="23">
        <f>Table15[[#This Row],[SI]]/895</f>
        <v>2.0111731843575419E-2</v>
      </c>
    </row>
    <row r="132" spans="1:51">
      <c r="A132" s="6" t="s">
        <v>161</v>
      </c>
      <c r="B132" s="30">
        <v>3</v>
      </c>
      <c r="C132" s="31">
        <f>Table15[[#This Row],[AT]]/B5</f>
        <v>0.27272727272727271</v>
      </c>
      <c r="D132" s="30">
        <v>19</v>
      </c>
      <c r="E132" s="31">
        <f>Table15[[#This Row],[BE]]/401</f>
        <v>4.738154613466334E-2</v>
      </c>
      <c r="F132" s="30">
        <v>75</v>
      </c>
      <c r="G132" s="31">
        <f>Table15[[#This Row],[CY]]/316</f>
        <v>0.23734177215189872</v>
      </c>
      <c r="H132" s="30"/>
      <c r="I132" s="31">
        <f>Table15[[#This Row],[CZ]]/14</f>
        <v>0</v>
      </c>
      <c r="J132" s="34" t="str">
        <f>""</f>
        <v/>
      </c>
      <c r="K132" s="34" t="str">
        <f>""</f>
        <v/>
      </c>
      <c r="L132" s="30">
        <v>4</v>
      </c>
      <c r="M132" s="31">
        <f>Table15[[#This Row],[DK]]/96</f>
        <v>4.1666666666666664E-2</v>
      </c>
      <c r="N132" s="24">
        <v>0</v>
      </c>
      <c r="O132" s="23">
        <f>Table15[[#This Row],[EDPS]]/69</f>
        <v>0</v>
      </c>
      <c r="P132" s="24">
        <v>0</v>
      </c>
      <c r="Q132" s="23">
        <f>Table15[[#This Row],[EE]]/16</f>
        <v>0</v>
      </c>
      <c r="R132" s="24">
        <v>8</v>
      </c>
      <c r="S132" s="23">
        <f>Table15[[#This Row],[EL]]/28</f>
        <v>0.2857142857142857</v>
      </c>
      <c r="T132" s="24"/>
      <c r="U132" s="23"/>
      <c r="V132" s="24">
        <v>2</v>
      </c>
      <c r="W132" s="23">
        <f>Table15[[#This Row],[FI]]/50</f>
        <v>0.04</v>
      </c>
      <c r="X132" s="24">
        <v>1</v>
      </c>
      <c r="Y132" s="23">
        <f>Table15[[#This Row],[FR]]/14</f>
        <v>7.1428571428571425E-2</v>
      </c>
      <c r="Z132" s="24">
        <v>807</v>
      </c>
      <c r="AA132" s="23">
        <f>Table15[[#This Row],[HR]]/3031</f>
        <v>0.26624876278455956</v>
      </c>
      <c r="AB132" s="24">
        <v>55</v>
      </c>
      <c r="AC132" s="23">
        <f>Table15[[#This Row],[HU]]/134</f>
        <v>0.41044776119402987</v>
      </c>
      <c r="AD132" s="24">
        <v>1</v>
      </c>
      <c r="AE132" s="23">
        <f>Table15[[#This Row],[IE]]/66</f>
        <v>1.5151515151515152E-2</v>
      </c>
      <c r="AF132" s="24">
        <v>2</v>
      </c>
      <c r="AG132" s="23">
        <f>Table15[[#This Row],[IT]]/55</f>
        <v>3.6363636363636362E-2</v>
      </c>
      <c r="AH132" s="24">
        <v>7</v>
      </c>
      <c r="AI132" s="23">
        <f>Table15[[#This Row],[LI]]/71</f>
        <v>9.8591549295774641E-2</v>
      </c>
      <c r="AJ132" s="24">
        <v>0</v>
      </c>
      <c r="AK132" s="23">
        <f>Table15[[#This Row],[LT]]/9</f>
        <v>0</v>
      </c>
      <c r="AL132" s="25">
        <v>66</v>
      </c>
      <c r="AM132" s="23">
        <f>Table15[[#This Row],[LV]]/179</f>
        <v>0.36871508379888268</v>
      </c>
      <c r="AN132" s="24">
        <v>9</v>
      </c>
      <c r="AO132" s="23">
        <f>Table15[[#This Row],[MT]]/109</f>
        <v>8.2568807339449546E-2</v>
      </c>
      <c r="AP132" s="24">
        <v>71</v>
      </c>
      <c r="AQ132" s="31">
        <f>Table15[[#This Row],[NL]]/946</f>
        <v>7.5052854122621568E-2</v>
      </c>
      <c r="AR132" s="34" t="str">
        <f>""</f>
        <v/>
      </c>
      <c r="AS132" s="35" t="str">
        <f>""</f>
        <v/>
      </c>
      <c r="AT132" s="24">
        <v>31</v>
      </c>
      <c r="AU132" s="23">
        <f>Table15[[#This Row],[PT]]/625</f>
        <v>4.9599999999999998E-2</v>
      </c>
      <c r="AV132" s="24"/>
      <c r="AW132" s="23">
        <f>Table15[[#This Row],[SE]]/48</f>
        <v>0</v>
      </c>
      <c r="AX132" s="24">
        <v>335</v>
      </c>
      <c r="AY132" s="23">
        <f>Table15[[#This Row],[SI]]/895</f>
        <v>0.37430167597765363</v>
      </c>
    </row>
    <row r="133" spans="1:51">
      <c r="A133" s="6" t="s">
        <v>214</v>
      </c>
      <c r="B133" s="34" t="str">
        <f>""</f>
        <v/>
      </c>
      <c r="C133" s="34" t="str">
        <f>""</f>
        <v/>
      </c>
      <c r="D133" s="34" t="str">
        <f>""</f>
        <v/>
      </c>
      <c r="E133" s="34" t="str">
        <f>""</f>
        <v/>
      </c>
      <c r="F133" s="34" t="str">
        <f>""</f>
        <v/>
      </c>
      <c r="G133" s="34" t="str">
        <f>""</f>
        <v/>
      </c>
      <c r="H133" s="34" t="str">
        <f>""</f>
        <v/>
      </c>
      <c r="I133" s="34" t="str">
        <f>""</f>
        <v/>
      </c>
      <c r="J133" s="30">
        <v>3</v>
      </c>
      <c r="K133" s="31">
        <f>Table15[[#This Row],[DE-BavPrivSec]]/35</f>
        <v>8.5714285714285715E-2</v>
      </c>
      <c r="L133" s="34" t="str">
        <f>""</f>
        <v/>
      </c>
      <c r="M133" s="34" t="str">
        <f>""</f>
        <v/>
      </c>
      <c r="N133" s="34" t="str">
        <f>""</f>
        <v/>
      </c>
      <c r="O133" s="34" t="str">
        <f>""</f>
        <v/>
      </c>
      <c r="P133" s="34" t="str">
        <f>""</f>
        <v/>
      </c>
      <c r="Q133" s="34" t="str">
        <f>""</f>
        <v/>
      </c>
      <c r="R133" s="34" t="str">
        <f>""</f>
        <v/>
      </c>
      <c r="S133" s="34" t="str">
        <f>""</f>
        <v/>
      </c>
      <c r="T133" s="34" t="str">
        <f>""</f>
        <v/>
      </c>
      <c r="U133" s="34" t="str">
        <f>""</f>
        <v/>
      </c>
      <c r="V133" s="34" t="str">
        <f>""</f>
        <v/>
      </c>
      <c r="W133" s="34" t="str">
        <f>""</f>
        <v/>
      </c>
      <c r="X133" s="34" t="str">
        <f>""</f>
        <v/>
      </c>
      <c r="Y133" s="34" t="str">
        <f>""</f>
        <v/>
      </c>
      <c r="Z133" s="34" t="str">
        <f>""</f>
        <v/>
      </c>
      <c r="AA133" s="34" t="str">
        <f>""</f>
        <v/>
      </c>
      <c r="AB133" s="34" t="str">
        <f>""</f>
        <v/>
      </c>
      <c r="AC133" s="34" t="str">
        <f>""</f>
        <v/>
      </c>
      <c r="AD133" s="34" t="str">
        <f>""</f>
        <v/>
      </c>
      <c r="AE133" s="34" t="str">
        <f>""</f>
        <v/>
      </c>
      <c r="AF133" s="34" t="str">
        <f>""</f>
        <v/>
      </c>
      <c r="AG133" s="34" t="str">
        <f>""</f>
        <v/>
      </c>
      <c r="AH133" s="34" t="str">
        <f>""</f>
        <v/>
      </c>
      <c r="AI133" s="34" t="str">
        <f>""</f>
        <v/>
      </c>
      <c r="AJ133" s="34" t="str">
        <f>""</f>
        <v/>
      </c>
      <c r="AK133" s="34" t="str">
        <f>""</f>
        <v/>
      </c>
      <c r="AL133" s="34" t="str">
        <f>""</f>
        <v/>
      </c>
      <c r="AM133" s="34" t="str">
        <f>""</f>
        <v/>
      </c>
      <c r="AN133" s="34" t="str">
        <f>""</f>
        <v/>
      </c>
      <c r="AO133" s="34" t="str">
        <f>""</f>
        <v/>
      </c>
      <c r="AP133" s="34" t="str">
        <f>""</f>
        <v/>
      </c>
      <c r="AQ133" s="34" t="str">
        <f>""</f>
        <v/>
      </c>
      <c r="AR133" s="34" t="str">
        <f>""</f>
        <v/>
      </c>
      <c r="AS133" s="34" t="str">
        <f>""</f>
        <v/>
      </c>
      <c r="AT133" s="34" t="str">
        <f>""</f>
        <v/>
      </c>
      <c r="AU133" s="34" t="str">
        <f>""</f>
        <v/>
      </c>
      <c r="AV133" s="34" t="str">
        <f>""</f>
        <v/>
      </c>
      <c r="AW133" s="34" t="str">
        <f>""</f>
        <v/>
      </c>
      <c r="AX133" s="34" t="str">
        <f>""</f>
        <v/>
      </c>
      <c r="AY133" s="34" t="str">
        <f>""</f>
        <v/>
      </c>
    </row>
    <row r="134" spans="1:51">
      <c r="A134" s="6" t="s">
        <v>215</v>
      </c>
      <c r="B134" s="34" t="str">
        <f>""</f>
        <v/>
      </c>
      <c r="C134" s="34" t="str">
        <f>""</f>
        <v/>
      </c>
      <c r="D134" s="34" t="str">
        <f>""</f>
        <v/>
      </c>
      <c r="E134" s="34" t="str">
        <f>""</f>
        <v/>
      </c>
      <c r="F134" s="34" t="str">
        <f>""</f>
        <v/>
      </c>
      <c r="G134" s="34" t="str">
        <f>""</f>
        <v/>
      </c>
      <c r="H134" s="34" t="str">
        <f>""</f>
        <v/>
      </c>
      <c r="I134" s="34" t="str">
        <f>""</f>
        <v/>
      </c>
      <c r="J134" s="30">
        <v>5</v>
      </c>
      <c r="K134" s="31">
        <f>Table15[[#This Row],[DE-BavPrivSec]]/35</f>
        <v>0.14285714285714285</v>
      </c>
      <c r="L134" s="34" t="str">
        <f>""</f>
        <v/>
      </c>
      <c r="M134" s="34" t="str">
        <f>""</f>
        <v/>
      </c>
      <c r="N134" s="34" t="str">
        <f>""</f>
        <v/>
      </c>
      <c r="O134" s="34" t="str">
        <f>""</f>
        <v/>
      </c>
      <c r="P134" s="34" t="str">
        <f>""</f>
        <v/>
      </c>
      <c r="Q134" s="34" t="str">
        <f>""</f>
        <v/>
      </c>
      <c r="R134" s="34" t="str">
        <f>""</f>
        <v/>
      </c>
      <c r="S134" s="34" t="str">
        <f>""</f>
        <v/>
      </c>
      <c r="T134" s="34" t="str">
        <f>""</f>
        <v/>
      </c>
      <c r="U134" s="34" t="str">
        <f>""</f>
        <v/>
      </c>
      <c r="V134" s="34" t="str">
        <f>""</f>
        <v/>
      </c>
      <c r="W134" s="34" t="str">
        <f>""</f>
        <v/>
      </c>
      <c r="X134" s="34" t="str">
        <f>""</f>
        <v/>
      </c>
      <c r="Y134" s="34" t="str">
        <f>""</f>
        <v/>
      </c>
      <c r="Z134" s="34" t="str">
        <f>""</f>
        <v/>
      </c>
      <c r="AA134" s="34" t="str">
        <f>""</f>
        <v/>
      </c>
      <c r="AB134" s="34" t="str">
        <f>""</f>
        <v/>
      </c>
      <c r="AC134" s="34" t="str">
        <f>""</f>
        <v/>
      </c>
      <c r="AD134" s="34" t="str">
        <f>""</f>
        <v/>
      </c>
      <c r="AE134" s="34" t="str">
        <f>""</f>
        <v/>
      </c>
      <c r="AF134" s="34" t="str">
        <f>""</f>
        <v/>
      </c>
      <c r="AG134" s="34" t="str">
        <f>""</f>
        <v/>
      </c>
      <c r="AH134" s="34" t="str">
        <f>""</f>
        <v/>
      </c>
      <c r="AI134" s="34" t="str">
        <f>""</f>
        <v/>
      </c>
      <c r="AJ134" s="34" t="str">
        <f>""</f>
        <v/>
      </c>
      <c r="AK134" s="34" t="str">
        <f>""</f>
        <v/>
      </c>
      <c r="AL134" s="34" t="str">
        <f>""</f>
        <v/>
      </c>
      <c r="AM134" s="34" t="str">
        <f>""</f>
        <v/>
      </c>
      <c r="AN134" s="34" t="str">
        <f>""</f>
        <v/>
      </c>
      <c r="AO134" s="34" t="str">
        <f>""</f>
        <v/>
      </c>
      <c r="AP134" s="34" t="str">
        <f>""</f>
        <v/>
      </c>
      <c r="AQ134" s="34" t="str">
        <f>""</f>
        <v/>
      </c>
      <c r="AR134" s="34" t="str">
        <f>""</f>
        <v/>
      </c>
      <c r="AS134" s="34" t="str">
        <f>""</f>
        <v/>
      </c>
      <c r="AT134" s="34" t="str">
        <f>""</f>
        <v/>
      </c>
      <c r="AU134" s="34" t="str">
        <f>""</f>
        <v/>
      </c>
      <c r="AV134" s="34" t="str">
        <f>""</f>
        <v/>
      </c>
      <c r="AW134" s="34" t="str">
        <f>""</f>
        <v/>
      </c>
      <c r="AX134" s="34" t="str">
        <f>""</f>
        <v/>
      </c>
      <c r="AY134" s="34" t="str">
        <f>""</f>
        <v/>
      </c>
    </row>
    <row r="135" spans="1:51">
      <c r="A135" s="6" t="s">
        <v>216</v>
      </c>
      <c r="B135" s="34" t="str">
        <f>""</f>
        <v/>
      </c>
      <c r="C135" s="34" t="str">
        <f>""</f>
        <v/>
      </c>
      <c r="D135" s="34" t="str">
        <f>""</f>
        <v/>
      </c>
      <c r="E135" s="34" t="str">
        <f>""</f>
        <v/>
      </c>
      <c r="F135" s="34" t="str">
        <f>""</f>
        <v/>
      </c>
      <c r="G135" s="34" t="str">
        <f>""</f>
        <v/>
      </c>
      <c r="H135" s="34" t="str">
        <f>""</f>
        <v/>
      </c>
      <c r="I135" s="34" t="str">
        <f>""</f>
        <v/>
      </c>
      <c r="J135" s="30">
        <v>0</v>
      </c>
      <c r="K135" s="31">
        <f>Table15[[#This Row],[DE-BavPrivSec]]/35</f>
        <v>0</v>
      </c>
      <c r="L135" s="34" t="str">
        <f>""</f>
        <v/>
      </c>
      <c r="M135" s="34" t="str">
        <f>""</f>
        <v/>
      </c>
      <c r="N135" s="34" t="str">
        <f>""</f>
        <v/>
      </c>
      <c r="O135" s="34" t="str">
        <f>""</f>
        <v/>
      </c>
      <c r="P135" s="34" t="str">
        <f>""</f>
        <v/>
      </c>
      <c r="Q135" s="34" t="str">
        <f>""</f>
        <v/>
      </c>
      <c r="R135" s="34" t="str">
        <f>""</f>
        <v/>
      </c>
      <c r="S135" s="34" t="str">
        <f>""</f>
        <v/>
      </c>
      <c r="T135" s="34" t="str">
        <f>""</f>
        <v/>
      </c>
      <c r="U135" s="34" t="str">
        <f>""</f>
        <v/>
      </c>
      <c r="V135" s="34" t="str">
        <f>""</f>
        <v/>
      </c>
      <c r="W135" s="34" t="str">
        <f>""</f>
        <v/>
      </c>
      <c r="X135" s="34" t="str">
        <f>""</f>
        <v/>
      </c>
      <c r="Y135" s="34" t="str">
        <f>""</f>
        <v/>
      </c>
      <c r="Z135" s="34" t="str">
        <f>""</f>
        <v/>
      </c>
      <c r="AA135" s="34" t="str">
        <f>""</f>
        <v/>
      </c>
      <c r="AB135" s="34" t="str">
        <f>""</f>
        <v/>
      </c>
      <c r="AC135" s="34" t="str">
        <f>""</f>
        <v/>
      </c>
      <c r="AD135" s="34" t="str">
        <f>""</f>
        <v/>
      </c>
      <c r="AE135" s="34" t="str">
        <f>""</f>
        <v/>
      </c>
      <c r="AF135" s="34" t="str">
        <f>""</f>
        <v/>
      </c>
      <c r="AG135" s="34" t="str">
        <f>""</f>
        <v/>
      </c>
      <c r="AH135" s="34" t="str">
        <f>""</f>
        <v/>
      </c>
      <c r="AI135" s="34" t="str">
        <f>""</f>
        <v/>
      </c>
      <c r="AJ135" s="34" t="str">
        <f>""</f>
        <v/>
      </c>
      <c r="AK135" s="34" t="str">
        <f>""</f>
        <v/>
      </c>
      <c r="AL135" s="34" t="str">
        <f>""</f>
        <v/>
      </c>
      <c r="AM135" s="34" t="str">
        <f>""</f>
        <v/>
      </c>
      <c r="AN135" s="34" t="str">
        <f>""</f>
        <v/>
      </c>
      <c r="AO135" s="34" t="str">
        <f>""</f>
        <v/>
      </c>
      <c r="AP135" s="34" t="str">
        <f>""</f>
        <v/>
      </c>
      <c r="AQ135" s="34" t="str">
        <f>""</f>
        <v/>
      </c>
      <c r="AR135" s="34" t="str">
        <f>""</f>
        <v/>
      </c>
      <c r="AS135" s="34" t="str">
        <f>""</f>
        <v/>
      </c>
      <c r="AT135" s="34" t="str">
        <f>""</f>
        <v/>
      </c>
      <c r="AU135" s="34" t="str">
        <f>""</f>
        <v/>
      </c>
      <c r="AV135" s="34" t="str">
        <f>""</f>
        <v/>
      </c>
      <c r="AW135" s="34" t="str">
        <f>""</f>
        <v/>
      </c>
      <c r="AX135" s="34" t="str">
        <f>""</f>
        <v/>
      </c>
      <c r="AY135" s="34" t="str">
        <f>""</f>
        <v/>
      </c>
    </row>
    <row r="136" spans="1:51">
      <c r="A136" s="6" t="s">
        <v>217</v>
      </c>
      <c r="B136" s="34" t="str">
        <f>""</f>
        <v/>
      </c>
      <c r="C136" s="34" t="str">
        <f>""</f>
        <v/>
      </c>
      <c r="D136" s="34" t="str">
        <f>""</f>
        <v/>
      </c>
      <c r="E136" s="34" t="str">
        <f>""</f>
        <v/>
      </c>
      <c r="F136" s="34" t="str">
        <f>""</f>
        <v/>
      </c>
      <c r="G136" s="34" t="str">
        <f>""</f>
        <v/>
      </c>
      <c r="H136" s="34" t="str">
        <f>""</f>
        <v/>
      </c>
      <c r="I136" s="34" t="str">
        <f>""</f>
        <v/>
      </c>
      <c r="J136" s="30">
        <v>0</v>
      </c>
      <c r="K136" s="31">
        <f>Table15[[#This Row],[DE-BavPrivSec]]/35</f>
        <v>0</v>
      </c>
      <c r="L136" s="34" t="str">
        <f>""</f>
        <v/>
      </c>
      <c r="M136" s="34" t="str">
        <f>""</f>
        <v/>
      </c>
      <c r="N136" s="34" t="str">
        <f>""</f>
        <v/>
      </c>
      <c r="O136" s="34" t="str">
        <f>""</f>
        <v/>
      </c>
      <c r="P136" s="34" t="str">
        <f>""</f>
        <v/>
      </c>
      <c r="Q136" s="34" t="str">
        <f>""</f>
        <v/>
      </c>
      <c r="R136" s="34" t="str">
        <f>""</f>
        <v/>
      </c>
      <c r="S136" s="34" t="str">
        <f>""</f>
        <v/>
      </c>
      <c r="T136" s="34" t="str">
        <f>""</f>
        <v/>
      </c>
      <c r="U136" s="34" t="str">
        <f>""</f>
        <v/>
      </c>
      <c r="V136" s="34" t="str">
        <f>""</f>
        <v/>
      </c>
      <c r="W136" s="34" t="str">
        <f>""</f>
        <v/>
      </c>
      <c r="X136" s="34" t="str">
        <f>""</f>
        <v/>
      </c>
      <c r="Y136" s="34" t="str">
        <f>""</f>
        <v/>
      </c>
      <c r="Z136" s="34" t="str">
        <f>""</f>
        <v/>
      </c>
      <c r="AA136" s="34" t="str">
        <f>""</f>
        <v/>
      </c>
      <c r="AB136" s="34" t="str">
        <f>""</f>
        <v/>
      </c>
      <c r="AC136" s="34" t="str">
        <f>""</f>
        <v/>
      </c>
      <c r="AD136" s="34" t="str">
        <f>""</f>
        <v/>
      </c>
      <c r="AE136" s="34" t="str">
        <f>""</f>
        <v/>
      </c>
      <c r="AF136" s="34" t="str">
        <f>""</f>
        <v/>
      </c>
      <c r="AG136" s="34" t="str">
        <f>""</f>
        <v/>
      </c>
      <c r="AH136" s="34" t="str">
        <f>""</f>
        <v/>
      </c>
      <c r="AI136" s="34" t="str">
        <f>""</f>
        <v/>
      </c>
      <c r="AJ136" s="34" t="str">
        <f>""</f>
        <v/>
      </c>
      <c r="AK136" s="34" t="str">
        <f>""</f>
        <v/>
      </c>
      <c r="AL136" s="34" t="str">
        <f>""</f>
        <v/>
      </c>
      <c r="AM136" s="34" t="str">
        <f>""</f>
        <v/>
      </c>
      <c r="AN136" s="34" t="str">
        <f>""</f>
        <v/>
      </c>
      <c r="AO136" s="34" t="str">
        <f>""</f>
        <v/>
      </c>
      <c r="AP136" s="34" t="str">
        <f>""</f>
        <v/>
      </c>
      <c r="AQ136" s="34" t="str">
        <f>""</f>
        <v/>
      </c>
      <c r="AR136" s="34" t="str">
        <f>""</f>
        <v/>
      </c>
      <c r="AS136" s="34" t="str">
        <f>""</f>
        <v/>
      </c>
      <c r="AT136" s="34" t="str">
        <f>""</f>
        <v/>
      </c>
      <c r="AU136" s="34" t="str">
        <f>""</f>
        <v/>
      </c>
      <c r="AV136" s="34" t="str">
        <f>""</f>
        <v/>
      </c>
      <c r="AW136" s="34" t="str">
        <f>""</f>
        <v/>
      </c>
      <c r="AX136" s="34" t="str">
        <f>""</f>
        <v/>
      </c>
      <c r="AY136" s="34" t="str">
        <f>""</f>
        <v/>
      </c>
    </row>
    <row r="137" spans="1:51">
      <c r="A137" s="6" t="s">
        <v>218</v>
      </c>
      <c r="B137" s="34" t="str">
        <f>""</f>
        <v/>
      </c>
      <c r="C137" s="34" t="str">
        <f>""</f>
        <v/>
      </c>
      <c r="D137" s="34" t="str">
        <f>""</f>
        <v/>
      </c>
      <c r="E137" s="34" t="str">
        <f>""</f>
        <v/>
      </c>
      <c r="F137" s="34" t="str">
        <f>""</f>
        <v/>
      </c>
      <c r="G137" s="34" t="str">
        <f>""</f>
        <v/>
      </c>
      <c r="H137" s="34" t="str">
        <f>""</f>
        <v/>
      </c>
      <c r="I137" s="34" t="str">
        <f>""</f>
        <v/>
      </c>
      <c r="J137" s="30">
        <v>2</v>
      </c>
      <c r="K137" s="31">
        <f>Table15[[#This Row],[DE-BavPrivSec]]/35</f>
        <v>5.7142857142857141E-2</v>
      </c>
      <c r="L137" s="34" t="str">
        <f>""</f>
        <v/>
      </c>
      <c r="M137" s="34" t="str">
        <f>""</f>
        <v/>
      </c>
      <c r="N137" s="34" t="str">
        <f>""</f>
        <v/>
      </c>
      <c r="O137" s="34" t="str">
        <f>""</f>
        <v/>
      </c>
      <c r="P137" s="34" t="str">
        <f>""</f>
        <v/>
      </c>
      <c r="Q137" s="34" t="str">
        <f>""</f>
        <v/>
      </c>
      <c r="R137" s="34" t="str">
        <f>""</f>
        <v/>
      </c>
      <c r="S137" s="34" t="str">
        <f>""</f>
        <v/>
      </c>
      <c r="T137" s="34" t="str">
        <f>""</f>
        <v/>
      </c>
      <c r="U137" s="34" t="str">
        <f>""</f>
        <v/>
      </c>
      <c r="V137" s="34" t="str">
        <f>""</f>
        <v/>
      </c>
      <c r="W137" s="34" t="str">
        <f>""</f>
        <v/>
      </c>
      <c r="X137" s="34" t="str">
        <f>""</f>
        <v/>
      </c>
      <c r="Y137" s="34" t="str">
        <f>""</f>
        <v/>
      </c>
      <c r="Z137" s="34" t="str">
        <f>""</f>
        <v/>
      </c>
      <c r="AA137" s="34" t="str">
        <f>""</f>
        <v/>
      </c>
      <c r="AB137" s="34" t="str">
        <f>""</f>
        <v/>
      </c>
      <c r="AC137" s="34" t="str">
        <f>""</f>
        <v/>
      </c>
      <c r="AD137" s="34" t="str">
        <f>""</f>
        <v/>
      </c>
      <c r="AE137" s="34" t="str">
        <f>""</f>
        <v/>
      </c>
      <c r="AF137" s="34" t="str">
        <f>""</f>
        <v/>
      </c>
      <c r="AG137" s="34" t="str">
        <f>""</f>
        <v/>
      </c>
      <c r="AH137" s="34" t="str">
        <f>""</f>
        <v/>
      </c>
      <c r="AI137" s="34" t="str">
        <f>""</f>
        <v/>
      </c>
      <c r="AJ137" s="34" t="str">
        <f>""</f>
        <v/>
      </c>
      <c r="AK137" s="34" t="str">
        <f>""</f>
        <v/>
      </c>
      <c r="AL137" s="34" t="str">
        <f>""</f>
        <v/>
      </c>
      <c r="AM137" s="34" t="str">
        <f>""</f>
        <v/>
      </c>
      <c r="AN137" s="34" t="str">
        <f>""</f>
        <v/>
      </c>
      <c r="AO137" s="34" t="str">
        <f>""</f>
        <v/>
      </c>
      <c r="AP137" s="34" t="str">
        <f>""</f>
        <v/>
      </c>
      <c r="AQ137" s="34" t="str">
        <f>""</f>
        <v/>
      </c>
      <c r="AR137" s="34" t="str">
        <f>""</f>
        <v/>
      </c>
      <c r="AS137" s="34" t="str">
        <f>""</f>
        <v/>
      </c>
      <c r="AT137" s="34" t="str">
        <f>""</f>
        <v/>
      </c>
      <c r="AU137" s="34" t="str">
        <f>""</f>
        <v/>
      </c>
      <c r="AV137" s="34" t="str">
        <f>""</f>
        <v/>
      </c>
      <c r="AW137" s="34" t="str">
        <f>""</f>
        <v/>
      </c>
      <c r="AX137" s="34" t="str">
        <f>""</f>
        <v/>
      </c>
      <c r="AY137" s="34" t="str">
        <f>""</f>
        <v/>
      </c>
    </row>
    <row r="138" spans="1:51" ht="42.75">
      <c r="A138" s="5" t="s">
        <v>219</v>
      </c>
      <c r="B138" s="16">
        <v>9</v>
      </c>
      <c r="C138" s="31">
        <f>Table15[[#This Row],[AT]]/B5</f>
        <v>0.81818181818181823</v>
      </c>
      <c r="D138" s="30">
        <v>136</v>
      </c>
      <c r="E138" s="31">
        <f>Table15[[#This Row],[BE]]/401</f>
        <v>0.33915211970074816</v>
      </c>
      <c r="F138" s="30">
        <v>130</v>
      </c>
      <c r="G138" s="31">
        <f>Table15[[#This Row],[CY]]/316</f>
        <v>0.41139240506329117</v>
      </c>
      <c r="H138" s="30">
        <v>3</v>
      </c>
      <c r="I138" s="31">
        <f>Table15[[#This Row],[CZ]]/14</f>
        <v>0.21428571428571427</v>
      </c>
      <c r="J138" s="30">
        <v>23</v>
      </c>
      <c r="K138" s="31">
        <f>Table15[[#This Row],[DE-BavPrivSec]]/35</f>
        <v>0.65714285714285714</v>
      </c>
      <c r="L138" s="30">
        <v>58</v>
      </c>
      <c r="M138" s="31">
        <f>Table15[[#This Row],[DK]]/96</f>
        <v>0.60416666666666663</v>
      </c>
      <c r="N138" s="24">
        <v>32</v>
      </c>
      <c r="O138" s="23">
        <f>Table15[[#This Row],[EDPS]]/69</f>
        <v>0.46376811594202899</v>
      </c>
      <c r="P138" s="24">
        <v>5</v>
      </c>
      <c r="Q138" s="23">
        <f>Table15[[#This Row],[EE]]/16</f>
        <v>0.3125</v>
      </c>
      <c r="R138" s="24">
        <v>11</v>
      </c>
      <c r="S138" s="23">
        <f>Table15[[#This Row],[EL]]/28</f>
        <v>0.39285714285714285</v>
      </c>
      <c r="T138" s="24"/>
      <c r="U138" s="23">
        <v>0.434</v>
      </c>
      <c r="V138" s="24">
        <v>31</v>
      </c>
      <c r="W138" s="23">
        <f>Table15[[#This Row],[FI]]/50</f>
        <v>0.62</v>
      </c>
      <c r="X138" s="24">
        <v>3</v>
      </c>
      <c r="Y138" s="23">
        <f>Table15[[#This Row],[FR]]/14</f>
        <v>0.21428571428571427</v>
      </c>
      <c r="Z138" s="24">
        <v>254</v>
      </c>
      <c r="AA138" s="23">
        <f>Table15[[#This Row],[HR]]/3031</f>
        <v>8.3800725833058393E-2</v>
      </c>
      <c r="AB138" s="24">
        <v>30</v>
      </c>
      <c r="AC138" s="23">
        <f>Table15[[#This Row],[HU]]/134</f>
        <v>0.22388059701492538</v>
      </c>
      <c r="AD138" s="24">
        <v>32</v>
      </c>
      <c r="AE138" s="23">
        <f>Table15[[#This Row],[IE]]/66</f>
        <v>0.48484848484848486</v>
      </c>
      <c r="AF138" s="24">
        <v>7</v>
      </c>
      <c r="AG138" s="23">
        <f>Table15[[#This Row],[IT]]/55</f>
        <v>0.12727272727272726</v>
      </c>
      <c r="AH138" s="24">
        <v>35</v>
      </c>
      <c r="AI138" s="23">
        <f>Table15[[#This Row],[LI]]/71</f>
        <v>0.49295774647887325</v>
      </c>
      <c r="AJ138" s="24">
        <v>5</v>
      </c>
      <c r="AK138" s="23">
        <f>Table15[[#This Row],[LT]]/9</f>
        <v>0.55555555555555558</v>
      </c>
      <c r="AL138" s="25">
        <v>51</v>
      </c>
      <c r="AM138" s="23">
        <f>Table15[[#This Row],[LV]]/179</f>
        <v>0.28491620111731841</v>
      </c>
      <c r="AN138" s="24">
        <v>24</v>
      </c>
      <c r="AO138" s="23">
        <f>Table15[[#This Row],[MT]]/109</f>
        <v>0.22018348623853212</v>
      </c>
      <c r="AP138" s="24">
        <v>343</v>
      </c>
      <c r="AQ138" s="31">
        <f>Table15[[#This Row],[NL]]/946</f>
        <v>0.36257928118393234</v>
      </c>
      <c r="AR138" s="34" t="str">
        <f>""</f>
        <v/>
      </c>
      <c r="AS138" s="35" t="str">
        <f>""</f>
        <v/>
      </c>
      <c r="AT138" s="24">
        <v>88</v>
      </c>
      <c r="AU138" s="23">
        <f>Table15[[#This Row],[PT]]/625</f>
        <v>0.14080000000000001</v>
      </c>
      <c r="AV138" s="34" t="str">
        <f>""</f>
        <v/>
      </c>
      <c r="AW138" s="34" t="str">
        <f>""</f>
        <v/>
      </c>
      <c r="AX138" s="24">
        <v>166</v>
      </c>
      <c r="AY138" s="23">
        <f>Table15[[#This Row],[SI]]/895</f>
        <v>0.18547486033519553</v>
      </c>
    </row>
    <row r="139" spans="1:51" ht="71.25">
      <c r="A139" s="5" t="s">
        <v>220</v>
      </c>
      <c r="B139" s="16">
        <v>11</v>
      </c>
      <c r="C139" s="31">
        <f>Table15[[#This Row],[AT]]/B5</f>
        <v>1</v>
      </c>
      <c r="D139" s="30">
        <v>178</v>
      </c>
      <c r="E139" s="31">
        <f>Table15[[#This Row],[BE]]/401</f>
        <v>0.44389027431421446</v>
      </c>
      <c r="F139" s="30">
        <v>256</v>
      </c>
      <c r="G139" s="31">
        <f>Table15[[#This Row],[CY]]/316</f>
        <v>0.810126582278481</v>
      </c>
      <c r="H139" s="30">
        <v>10</v>
      </c>
      <c r="I139" s="31">
        <f>Table15[[#This Row],[CZ]]/14</f>
        <v>0.7142857142857143</v>
      </c>
      <c r="J139" s="30">
        <v>31</v>
      </c>
      <c r="K139" s="31">
        <f>Table15[[#This Row],[DE-BavPrivSec]]/35</f>
        <v>0.88571428571428568</v>
      </c>
      <c r="L139" s="30">
        <v>73</v>
      </c>
      <c r="M139" s="31">
        <f>Table15[[#This Row],[DK]]/96</f>
        <v>0.76041666666666663</v>
      </c>
      <c r="N139" s="24">
        <v>39</v>
      </c>
      <c r="O139" s="23">
        <f>Table15[[#This Row],[EDPS]]/69</f>
        <v>0.56521739130434778</v>
      </c>
      <c r="P139" s="24">
        <v>9</v>
      </c>
      <c r="Q139" s="23">
        <f>Table15[[#This Row],[EE]]/16</f>
        <v>0.5625</v>
      </c>
      <c r="R139" s="24">
        <v>14</v>
      </c>
      <c r="S139" s="23">
        <f>Table15[[#This Row],[EL]]/28</f>
        <v>0.5</v>
      </c>
      <c r="T139" s="24"/>
      <c r="U139" s="23">
        <v>0.90700000000000003</v>
      </c>
      <c r="V139" s="24">
        <v>19</v>
      </c>
      <c r="W139" s="23">
        <f>Table15[[#This Row],[FI]]/50</f>
        <v>0.38</v>
      </c>
      <c r="X139" s="34" t="str">
        <f>""</f>
        <v/>
      </c>
      <c r="Y139" s="34" t="str">
        <f>""</f>
        <v/>
      </c>
      <c r="Z139" s="24">
        <v>1732</v>
      </c>
      <c r="AA139" s="23">
        <f>Table15[[#This Row],[HR]]/3031</f>
        <v>0.5714285714285714</v>
      </c>
      <c r="AB139" s="24">
        <v>80</v>
      </c>
      <c r="AC139" s="23">
        <f>Table15[[#This Row],[HU]]/134</f>
        <v>0.59701492537313428</v>
      </c>
      <c r="AD139" s="24">
        <v>37</v>
      </c>
      <c r="AE139" s="23">
        <f>Table15[[#This Row],[IE]]/66</f>
        <v>0.56060606060606055</v>
      </c>
      <c r="AF139" s="24">
        <v>36</v>
      </c>
      <c r="AG139" s="23">
        <f>Table15[[#This Row],[IT]]/55</f>
        <v>0.65454545454545454</v>
      </c>
      <c r="AH139" s="24">
        <v>60</v>
      </c>
      <c r="AI139" s="23">
        <f>Table15[[#This Row],[LI]]/71</f>
        <v>0.84507042253521125</v>
      </c>
      <c r="AJ139" s="24">
        <v>9</v>
      </c>
      <c r="AK139" s="23">
        <f>Table15[[#This Row],[LT]]/9</f>
        <v>1</v>
      </c>
      <c r="AL139" s="25">
        <v>147</v>
      </c>
      <c r="AM139" s="23">
        <f>Table15[[#This Row],[LV]]/179</f>
        <v>0.82122905027932958</v>
      </c>
      <c r="AN139" s="24">
        <v>84</v>
      </c>
      <c r="AO139" s="23">
        <f>Table15[[#This Row],[MT]]/109</f>
        <v>0.77064220183486243</v>
      </c>
      <c r="AP139" s="24">
        <v>586</v>
      </c>
      <c r="AQ139" s="31">
        <f>Table15[[#This Row],[NL]]/946</f>
        <v>0.61945031712473575</v>
      </c>
      <c r="AR139" s="34" t="str">
        <f>""</f>
        <v/>
      </c>
      <c r="AS139" s="35" t="str">
        <f>""</f>
        <v/>
      </c>
      <c r="AT139" s="24">
        <v>279</v>
      </c>
      <c r="AU139" s="23">
        <f>Table15[[#This Row],[PT]]/625</f>
        <v>0.44640000000000002</v>
      </c>
      <c r="AV139" s="24">
        <v>36</v>
      </c>
      <c r="AW139" s="23">
        <f>Table15[[#This Row],[SE]]/48</f>
        <v>0.75</v>
      </c>
      <c r="AX139" s="24">
        <v>635</v>
      </c>
      <c r="AY139" s="23">
        <f>Table15[[#This Row],[SI]]/895</f>
        <v>0.70949720670391059</v>
      </c>
    </row>
    <row r="140" spans="1:51" ht="57">
      <c r="A140" s="5" t="s">
        <v>221</v>
      </c>
      <c r="B140" s="16">
        <v>9</v>
      </c>
      <c r="C140" s="31">
        <f>Table15[[#This Row],[AT]]/B5</f>
        <v>0.81818181818181823</v>
      </c>
      <c r="D140" s="30">
        <v>130</v>
      </c>
      <c r="E140" s="31">
        <f>Table15[[#This Row],[BE]]/401</f>
        <v>0.32418952618453867</v>
      </c>
      <c r="F140" s="30">
        <v>119</v>
      </c>
      <c r="G140" s="31">
        <f>Table15[[#This Row],[CY]]/316</f>
        <v>0.37658227848101267</v>
      </c>
      <c r="H140" s="30">
        <v>1</v>
      </c>
      <c r="I140" s="31">
        <f>Table15[[#This Row],[CZ]]/14</f>
        <v>7.1428571428571425E-2</v>
      </c>
      <c r="J140" s="30">
        <v>17</v>
      </c>
      <c r="K140" s="31">
        <f>Table15[[#This Row],[DE-BavPrivSec]]/35</f>
        <v>0.48571428571428571</v>
      </c>
      <c r="L140" s="30">
        <v>63</v>
      </c>
      <c r="M140" s="31">
        <f>Table15[[#This Row],[DK]]/96</f>
        <v>0.65625</v>
      </c>
      <c r="N140" s="24">
        <v>19</v>
      </c>
      <c r="O140" s="23">
        <f>Table15[[#This Row],[EDPS]]/69</f>
        <v>0.27536231884057971</v>
      </c>
      <c r="P140" s="24">
        <v>9</v>
      </c>
      <c r="Q140" s="23">
        <f>Table15[[#This Row],[EE]]/16</f>
        <v>0.5625</v>
      </c>
      <c r="R140" s="24">
        <v>4</v>
      </c>
      <c r="S140" s="23">
        <f>Table15[[#This Row],[EL]]/28</f>
        <v>0.14285714285714285</v>
      </c>
      <c r="T140" s="24"/>
      <c r="U140" s="23">
        <v>0.66400000000000003</v>
      </c>
      <c r="V140" s="24">
        <v>9</v>
      </c>
      <c r="W140" s="23">
        <f>Table15[[#This Row],[FI]]/50</f>
        <v>0.18</v>
      </c>
      <c r="X140" s="24">
        <v>9</v>
      </c>
      <c r="Y140" s="23">
        <f>Table15[[#This Row],[FR]]/14</f>
        <v>0.6428571428571429</v>
      </c>
      <c r="Z140" s="24">
        <v>282</v>
      </c>
      <c r="AA140" s="23">
        <f>Table15[[#This Row],[HR]]/3031</f>
        <v>9.3038601121742004E-2</v>
      </c>
      <c r="AB140" s="24">
        <v>13</v>
      </c>
      <c r="AC140" s="23">
        <f>Table15[[#This Row],[HU]]/134</f>
        <v>9.7014925373134331E-2</v>
      </c>
      <c r="AD140" s="24">
        <v>27</v>
      </c>
      <c r="AE140" s="23">
        <f>Table15[[#This Row],[IE]]/66</f>
        <v>0.40909090909090912</v>
      </c>
      <c r="AF140" s="24">
        <v>32</v>
      </c>
      <c r="AG140" s="23">
        <f>Table15[[#This Row],[IT]]/55</f>
        <v>0.58181818181818179</v>
      </c>
      <c r="AH140" s="24">
        <v>22</v>
      </c>
      <c r="AI140" s="23">
        <f>Table15[[#This Row],[LI]]/71</f>
        <v>0.30985915492957744</v>
      </c>
      <c r="AJ140" s="24">
        <v>6</v>
      </c>
      <c r="AK140" s="23">
        <f>Table15[[#This Row],[LT]]/9</f>
        <v>0.66666666666666663</v>
      </c>
      <c r="AL140" s="25">
        <v>63</v>
      </c>
      <c r="AM140" s="23">
        <f>Table15[[#This Row],[LV]]/179</f>
        <v>0.35195530726256985</v>
      </c>
      <c r="AN140" s="24">
        <v>33</v>
      </c>
      <c r="AO140" s="23">
        <f>Table15[[#This Row],[MT]]/109</f>
        <v>0.30275229357798167</v>
      </c>
      <c r="AP140" s="24">
        <v>176</v>
      </c>
      <c r="AQ140" s="31">
        <f>Table15[[#This Row],[NL]]/946</f>
        <v>0.18604651162790697</v>
      </c>
      <c r="AR140" s="34" t="str">
        <f>""</f>
        <v/>
      </c>
      <c r="AS140" s="35" t="str">
        <f>""</f>
        <v/>
      </c>
      <c r="AT140" s="24">
        <v>100</v>
      </c>
      <c r="AU140" s="23">
        <f>Table15[[#This Row],[PT]]/625</f>
        <v>0.16</v>
      </c>
      <c r="AV140" s="24">
        <v>18</v>
      </c>
      <c r="AW140" s="23">
        <f>Table15[[#This Row],[SE]]/48</f>
        <v>0.375</v>
      </c>
      <c r="AX140" s="24">
        <v>316</v>
      </c>
      <c r="AY140" s="23">
        <f>Table15[[#This Row],[SI]]/895</f>
        <v>0.35307262569832404</v>
      </c>
    </row>
    <row r="141" spans="1:51" ht="185.25">
      <c r="A141" s="5" t="s">
        <v>222</v>
      </c>
      <c r="B141" s="16">
        <v>9</v>
      </c>
      <c r="C141" s="31">
        <f>Table15[[#This Row],[AT]]/B140</f>
        <v>1</v>
      </c>
      <c r="D141" s="30">
        <v>61</v>
      </c>
      <c r="E141" s="31">
        <f>Table15[[#This Row],[BE]]/D140</f>
        <v>0.46923076923076923</v>
      </c>
      <c r="F141" s="30">
        <v>54</v>
      </c>
      <c r="G141" s="31">
        <f>Table15[[#This Row],[CY]]/F140</f>
        <v>0.45378151260504201</v>
      </c>
      <c r="H141" s="30">
        <v>1</v>
      </c>
      <c r="I141" s="31">
        <f>Table15[[#This Row],[CZ]]/H140</f>
        <v>1</v>
      </c>
      <c r="J141" s="30">
        <v>11</v>
      </c>
      <c r="K141" s="31">
        <f>Table15[[#This Row],[DE-BavPrivSec]]/J140</f>
        <v>0.6470588235294118</v>
      </c>
      <c r="L141" s="30">
        <v>6</v>
      </c>
      <c r="M141" s="31">
        <f>Table15[[#This Row],[DK]]/L140</f>
        <v>9.5238095238095233E-2</v>
      </c>
      <c r="N141" s="34" t="str">
        <f>""</f>
        <v/>
      </c>
      <c r="O141" s="34" t="str">
        <f>""</f>
        <v/>
      </c>
      <c r="P141" s="24">
        <v>1</v>
      </c>
      <c r="Q141" s="23">
        <f>Table15[[#This Row],[EE]]/P140</f>
        <v>0.1111111111111111</v>
      </c>
      <c r="R141" s="24">
        <v>0</v>
      </c>
      <c r="S141" s="23">
        <f>Table15[[#This Row],[EL]]/R140</f>
        <v>0</v>
      </c>
      <c r="T141" s="24"/>
      <c r="U141" s="23">
        <v>0.65700000000000003</v>
      </c>
      <c r="V141" s="24">
        <v>3</v>
      </c>
      <c r="W141" s="23">
        <f>Table15[[#This Row],[FI]]/V140</f>
        <v>0.33333333333333331</v>
      </c>
      <c r="X141" s="24">
        <v>6</v>
      </c>
      <c r="Y141" s="23">
        <f>Table15[[#This Row],[FR]]/X140</f>
        <v>0.66666666666666663</v>
      </c>
      <c r="Z141" s="24">
        <v>133</v>
      </c>
      <c r="AA141" s="23">
        <f>Table15[[#This Row],[HR]]/Z140</f>
        <v>0.47163120567375888</v>
      </c>
      <c r="AB141" s="24">
        <v>4</v>
      </c>
      <c r="AC141" s="23">
        <f>Table15[[#This Row],[HU]]/AB140</f>
        <v>0.30769230769230771</v>
      </c>
      <c r="AD141" s="24">
        <v>16</v>
      </c>
      <c r="AE141" s="23">
        <f>Table15[[#This Row],[IE]]/AD140</f>
        <v>0.59259259259259256</v>
      </c>
      <c r="AF141" s="24">
        <v>25</v>
      </c>
      <c r="AG141" s="23">
        <f>Table15[[#This Row],[IT]]/AF140</f>
        <v>0.78125</v>
      </c>
      <c r="AH141" s="24">
        <v>19</v>
      </c>
      <c r="AI141" s="23">
        <f>Table15[[#This Row],[LI]]/AH140</f>
        <v>0.86363636363636365</v>
      </c>
      <c r="AJ141" s="24">
        <v>3</v>
      </c>
      <c r="AK141" s="23">
        <f>Table15[[#This Row],[LT]]/9</f>
        <v>0.33333333333333331</v>
      </c>
      <c r="AL141" s="25">
        <v>26</v>
      </c>
      <c r="AM141" s="23">
        <f>Table15[[#This Row],[LV]]/AL140</f>
        <v>0.41269841269841268</v>
      </c>
      <c r="AN141" s="24">
        <v>17</v>
      </c>
      <c r="AO141" s="23">
        <f>Table15[[#This Row],[MT]]/109</f>
        <v>0.15596330275229359</v>
      </c>
      <c r="AP141" s="24">
        <v>99</v>
      </c>
      <c r="AQ141" s="31">
        <f>Table15[[#This Row],[NL]]/946</f>
        <v>0.10465116279069768</v>
      </c>
      <c r="AR141" s="34" t="str">
        <f>""</f>
        <v/>
      </c>
      <c r="AS141" s="35" t="str">
        <f>""</f>
        <v/>
      </c>
      <c r="AT141" s="24">
        <v>49</v>
      </c>
      <c r="AU141" s="23">
        <f>Table15[[#This Row],[PT]]/AT140</f>
        <v>0.49</v>
      </c>
      <c r="AV141" s="34" t="str">
        <f>""</f>
        <v/>
      </c>
      <c r="AW141" s="34" t="str">
        <f>""</f>
        <v/>
      </c>
      <c r="AX141" s="24">
        <v>255</v>
      </c>
      <c r="AY141" s="23">
        <f>Table15[[#This Row],[SI]]/AX140</f>
        <v>0.80696202531645567</v>
      </c>
    </row>
    <row r="142" spans="1:51" ht="42.75">
      <c r="A142" s="5" t="s">
        <v>223</v>
      </c>
      <c r="B142" s="34" t="str">
        <f>""</f>
        <v/>
      </c>
      <c r="C142" s="34" t="str">
        <f>""</f>
        <v/>
      </c>
      <c r="D142" s="34" t="str">
        <f>""</f>
        <v/>
      </c>
      <c r="E142" s="34" t="str">
        <f>""</f>
        <v/>
      </c>
      <c r="F142" s="34" t="str">
        <f>""</f>
        <v/>
      </c>
      <c r="G142" s="34" t="str">
        <f>""</f>
        <v/>
      </c>
      <c r="H142" s="34" t="str">
        <f>""</f>
        <v/>
      </c>
      <c r="I142" s="34" t="str">
        <f>""</f>
        <v/>
      </c>
      <c r="J142" s="34" t="str">
        <f>""</f>
        <v/>
      </c>
      <c r="K142" s="34" t="str">
        <f>""</f>
        <v/>
      </c>
      <c r="L142" s="34" t="str">
        <f>""</f>
        <v/>
      </c>
      <c r="M142" s="34" t="str">
        <f>""</f>
        <v/>
      </c>
      <c r="N142" s="34" t="str">
        <f>""</f>
        <v/>
      </c>
      <c r="O142" s="34" t="str">
        <f>""</f>
        <v/>
      </c>
      <c r="P142" s="34" t="str">
        <f>""</f>
        <v/>
      </c>
      <c r="Q142" s="34" t="str">
        <f>""</f>
        <v/>
      </c>
      <c r="R142" s="34" t="str">
        <f>""</f>
        <v/>
      </c>
      <c r="S142" s="34" t="str">
        <f>""</f>
        <v/>
      </c>
      <c r="T142" s="34" t="str">
        <f>""</f>
        <v/>
      </c>
      <c r="U142" s="34" t="str">
        <f>""</f>
        <v/>
      </c>
      <c r="V142" s="34" t="str">
        <f>""</f>
        <v/>
      </c>
      <c r="W142" s="34" t="str">
        <f>""</f>
        <v/>
      </c>
      <c r="X142" s="34" t="str">
        <f>""</f>
        <v/>
      </c>
      <c r="Y142" s="34" t="str">
        <f>""</f>
        <v/>
      </c>
      <c r="Z142" s="34" t="str">
        <f>""</f>
        <v/>
      </c>
      <c r="AA142" s="34" t="str">
        <f>""</f>
        <v/>
      </c>
      <c r="AB142" s="34" t="str">
        <f>""</f>
        <v/>
      </c>
      <c r="AC142" s="34" t="str">
        <f>""</f>
        <v/>
      </c>
      <c r="AD142" s="34" t="str">
        <f>""</f>
        <v/>
      </c>
      <c r="AE142" s="34" t="str">
        <f>""</f>
        <v/>
      </c>
      <c r="AF142" s="34" t="str">
        <f>""</f>
        <v/>
      </c>
      <c r="AG142" s="34" t="str">
        <f>""</f>
        <v/>
      </c>
      <c r="AH142" s="34" t="str">
        <f>""</f>
        <v/>
      </c>
      <c r="AI142" s="34" t="str">
        <f>""</f>
        <v/>
      </c>
      <c r="AJ142" s="34" t="str">
        <f>""</f>
        <v/>
      </c>
      <c r="AK142" s="34" t="str">
        <f>""</f>
        <v/>
      </c>
      <c r="AL142" s="34" t="str">
        <f>""</f>
        <v/>
      </c>
      <c r="AM142" s="34" t="str">
        <f>""</f>
        <v/>
      </c>
      <c r="AN142" s="34" t="str">
        <f>""</f>
        <v/>
      </c>
      <c r="AO142" s="34" t="str">
        <f>""</f>
        <v/>
      </c>
      <c r="AP142" s="34" t="str">
        <f>""</f>
        <v/>
      </c>
      <c r="AQ142" s="34" t="str">
        <f>""</f>
        <v/>
      </c>
      <c r="AR142" s="34" t="str">
        <f>""</f>
        <v/>
      </c>
      <c r="AS142" s="34" t="str">
        <f>""</f>
        <v/>
      </c>
      <c r="AT142" s="34" t="str">
        <f>""</f>
        <v/>
      </c>
      <c r="AU142" s="34" t="str">
        <f>""</f>
        <v/>
      </c>
      <c r="AV142" s="34" t="str">
        <f>""</f>
        <v/>
      </c>
      <c r="AW142" s="34" t="str">
        <f>""</f>
        <v/>
      </c>
      <c r="AX142" s="34" t="str">
        <f>""</f>
        <v/>
      </c>
      <c r="AY142" s="34" t="str">
        <f>""</f>
        <v/>
      </c>
    </row>
    <row r="143" spans="1:51">
      <c r="A143" s="6" t="s">
        <v>224</v>
      </c>
      <c r="B143" s="14"/>
      <c r="C143" s="31">
        <f>Table15[[#This Row],[AT]]/B5</f>
        <v>0</v>
      </c>
      <c r="D143" s="30">
        <v>47</v>
      </c>
      <c r="E143" s="31">
        <f>Table15[[#This Row],[BE]]/401</f>
        <v>0.1172069825436409</v>
      </c>
      <c r="F143" s="30">
        <v>35</v>
      </c>
      <c r="G143" s="31">
        <f>Table15[[#This Row],[CY]]/316</f>
        <v>0.11075949367088607</v>
      </c>
      <c r="H143" s="30">
        <v>1</v>
      </c>
      <c r="I143" s="31">
        <f>Table15[[#This Row],[CZ]]/14</f>
        <v>7.1428571428571425E-2</v>
      </c>
      <c r="J143" s="30">
        <v>2</v>
      </c>
      <c r="K143" s="31">
        <f>Table15[[#This Row],[DE-BavPrivSec]]/35</f>
        <v>5.7142857142857141E-2</v>
      </c>
      <c r="L143" s="30">
        <v>3</v>
      </c>
      <c r="M143" s="31">
        <f>Table15[[#This Row],[DK]]/96</f>
        <v>3.125E-2</v>
      </c>
      <c r="N143" s="24">
        <v>50</v>
      </c>
      <c r="O143" s="23">
        <f>Table15[[#This Row],[EDPS]]/69</f>
        <v>0.72463768115942029</v>
      </c>
      <c r="P143" s="24">
        <v>1</v>
      </c>
      <c r="Q143" s="23">
        <f>Table15[[#This Row],[EE]]/16</f>
        <v>6.25E-2</v>
      </c>
      <c r="R143" s="24">
        <v>3</v>
      </c>
      <c r="S143" s="23">
        <f>Table15[[#This Row],[EL]]/28</f>
        <v>0.10714285714285714</v>
      </c>
      <c r="T143" s="24"/>
      <c r="U143" s="23">
        <v>3.2000000000000001E-2</v>
      </c>
      <c r="V143" s="24">
        <v>4</v>
      </c>
      <c r="W143" s="23">
        <f>Table15[[#This Row],[FI]]/50</f>
        <v>0.08</v>
      </c>
      <c r="X143" s="24">
        <v>4</v>
      </c>
      <c r="Y143" s="23">
        <f>Table15[[#This Row],[FR]]/14</f>
        <v>0.2857142857142857</v>
      </c>
      <c r="Z143" s="34" t="str">
        <f>""</f>
        <v/>
      </c>
      <c r="AA143" s="34" t="str">
        <f>""</f>
        <v/>
      </c>
      <c r="AB143" s="24">
        <v>18</v>
      </c>
      <c r="AC143" s="23">
        <f>Table15[[#This Row],[HU]]/134</f>
        <v>0.13432835820895522</v>
      </c>
      <c r="AD143" s="24">
        <v>26</v>
      </c>
      <c r="AE143" s="23">
        <f>Table15[[#This Row],[IE]]/66</f>
        <v>0.39393939393939392</v>
      </c>
      <c r="AF143" s="24">
        <v>9</v>
      </c>
      <c r="AG143" s="23">
        <f>Table15[[#This Row],[IT]]/55</f>
        <v>0.16363636363636364</v>
      </c>
      <c r="AH143" s="24">
        <v>10</v>
      </c>
      <c r="AI143" s="23">
        <f>Table15[[#This Row],[LI]]/71</f>
        <v>0.14084507042253522</v>
      </c>
      <c r="AJ143" s="24">
        <v>0</v>
      </c>
      <c r="AK143" s="23">
        <f>Table15[[#This Row],[LT]]/9</f>
        <v>0</v>
      </c>
      <c r="AL143" s="25">
        <v>22</v>
      </c>
      <c r="AM143" s="23">
        <f>Table15[[#This Row],[LV]]/179</f>
        <v>0.12290502793296089</v>
      </c>
      <c r="AN143" s="24">
        <v>25</v>
      </c>
      <c r="AO143" s="23">
        <f>Table15[[#This Row],[MT]]/109</f>
        <v>0.22935779816513763</v>
      </c>
      <c r="AP143" s="24">
        <v>179</v>
      </c>
      <c r="AQ143" s="31">
        <f>Table15[[#This Row],[NL]]/946</f>
        <v>0.18921775898520085</v>
      </c>
      <c r="AR143" s="34" t="str">
        <f>""</f>
        <v/>
      </c>
      <c r="AS143" s="35" t="str">
        <f>""</f>
        <v/>
      </c>
      <c r="AT143" s="24">
        <v>117</v>
      </c>
      <c r="AU143" s="23">
        <f>Table15[[#This Row],[PT]]/625</f>
        <v>0.18720000000000001</v>
      </c>
      <c r="AV143" s="24"/>
      <c r="AW143" s="23">
        <f>Table15[[#This Row],[SE]]/48</f>
        <v>0</v>
      </c>
      <c r="AX143" s="24">
        <v>4</v>
      </c>
      <c r="AY143" s="23">
        <f>Table15[[#This Row],[SI]]/895</f>
        <v>4.4692737430167594E-3</v>
      </c>
    </row>
    <row r="144" spans="1:51">
      <c r="A144" s="6" t="s">
        <v>225</v>
      </c>
      <c r="B144" s="14">
        <v>1</v>
      </c>
      <c r="C144" s="31">
        <f>Table15[[#This Row],[AT]]/B5</f>
        <v>9.0909090909090912E-2</v>
      </c>
      <c r="D144" s="30">
        <v>75</v>
      </c>
      <c r="E144" s="31">
        <f>Table15[[#This Row],[BE]]/401</f>
        <v>0.18703241895261846</v>
      </c>
      <c r="F144" s="30">
        <v>18</v>
      </c>
      <c r="G144" s="31">
        <f>Table15[[#This Row],[CY]]/316</f>
        <v>5.6962025316455694E-2</v>
      </c>
      <c r="H144" s="30">
        <v>1</v>
      </c>
      <c r="I144" s="31">
        <f>Table15[[#This Row],[CZ]]/14</f>
        <v>7.1428571428571425E-2</v>
      </c>
      <c r="J144" s="30">
        <v>4</v>
      </c>
      <c r="K144" s="31">
        <f>Table15[[#This Row],[DE-BavPrivSec]]/35</f>
        <v>0.11428571428571428</v>
      </c>
      <c r="L144" s="30">
        <v>29</v>
      </c>
      <c r="M144" s="31">
        <f>Table15[[#This Row],[DK]]/96</f>
        <v>0.30208333333333331</v>
      </c>
      <c r="N144" s="24">
        <v>62</v>
      </c>
      <c r="O144" s="23">
        <f>Table15[[#This Row],[EDPS]]/69</f>
        <v>0.89855072463768115</v>
      </c>
      <c r="P144" s="24">
        <v>3</v>
      </c>
      <c r="Q144" s="23">
        <f>Table15[[#This Row],[EE]]/16</f>
        <v>0.1875</v>
      </c>
      <c r="R144" s="24">
        <v>1</v>
      </c>
      <c r="S144" s="23">
        <f>Table15[[#This Row],[EL]]/28</f>
        <v>3.5714285714285712E-2</v>
      </c>
      <c r="T144" s="24"/>
      <c r="U144" s="23">
        <v>0.04</v>
      </c>
      <c r="V144" s="24">
        <v>5</v>
      </c>
      <c r="W144" s="23">
        <f>Table15[[#This Row],[FI]]/50</f>
        <v>0.1</v>
      </c>
      <c r="X144" s="24">
        <v>4</v>
      </c>
      <c r="Y144" s="23">
        <f>Table15[[#This Row],[FR]]/14</f>
        <v>0.2857142857142857</v>
      </c>
      <c r="Z144" s="34" t="str">
        <f>""</f>
        <v/>
      </c>
      <c r="AA144" s="34" t="str">
        <f>""</f>
        <v/>
      </c>
      <c r="AB144" s="24">
        <v>10</v>
      </c>
      <c r="AC144" s="23">
        <f>Table15[[#This Row],[HU]]/134</f>
        <v>7.4626865671641784E-2</v>
      </c>
      <c r="AD144" s="24">
        <v>4</v>
      </c>
      <c r="AE144" s="23">
        <f>Table15[[#This Row],[IE]]/66</f>
        <v>6.0606060606060608E-2</v>
      </c>
      <c r="AF144" s="24">
        <v>3</v>
      </c>
      <c r="AG144" s="23">
        <f>Table15[[#This Row],[IT]]/55</f>
        <v>5.4545454545454543E-2</v>
      </c>
      <c r="AH144" s="24">
        <v>11</v>
      </c>
      <c r="AI144" s="23">
        <f>Table15[[#This Row],[LI]]/71</f>
        <v>0.15492957746478872</v>
      </c>
      <c r="AJ144" s="24">
        <v>1</v>
      </c>
      <c r="AK144" s="23">
        <f>Table15[[#This Row],[LT]]/9</f>
        <v>0.1111111111111111</v>
      </c>
      <c r="AL144" s="25">
        <v>31</v>
      </c>
      <c r="AM144" s="23">
        <f>Table15[[#This Row],[LV]]/179</f>
        <v>0.17318435754189945</v>
      </c>
      <c r="AN144" s="24">
        <v>7</v>
      </c>
      <c r="AO144" s="23">
        <f>Table15[[#This Row],[MT]]/109</f>
        <v>6.4220183486238536E-2</v>
      </c>
      <c r="AP144" s="24">
        <v>100</v>
      </c>
      <c r="AQ144" s="31">
        <f>Table15[[#This Row],[NL]]/946</f>
        <v>0.10570824524312897</v>
      </c>
      <c r="AR144" s="34" t="str">
        <f>""</f>
        <v/>
      </c>
      <c r="AS144" s="35" t="str">
        <f>""</f>
        <v/>
      </c>
      <c r="AT144" s="24">
        <v>60</v>
      </c>
      <c r="AU144" s="23">
        <f>Table15[[#This Row],[PT]]/625</f>
        <v>9.6000000000000002E-2</v>
      </c>
      <c r="AV144" s="24">
        <v>3</v>
      </c>
      <c r="AW144" s="23">
        <f>Table15[[#This Row],[SE]]/48</f>
        <v>6.25E-2</v>
      </c>
      <c r="AX144" s="24">
        <v>3</v>
      </c>
      <c r="AY144" s="23">
        <f>Table15[[#This Row],[SI]]/895</f>
        <v>3.3519553072625698E-3</v>
      </c>
    </row>
    <row r="145" spans="1:51">
      <c r="A145" s="6" t="s">
        <v>226</v>
      </c>
      <c r="B145" s="14">
        <v>4</v>
      </c>
      <c r="C145" s="31">
        <f>Table15[[#This Row],[AT]]/B5</f>
        <v>0.36363636363636365</v>
      </c>
      <c r="D145" s="30">
        <v>95</v>
      </c>
      <c r="E145" s="31">
        <f>Table15[[#This Row],[BE]]/401</f>
        <v>0.23690773067331672</v>
      </c>
      <c r="F145" s="30">
        <v>89</v>
      </c>
      <c r="G145" s="31">
        <f>Table15[[#This Row],[CY]]/316</f>
        <v>0.28164556962025317</v>
      </c>
      <c r="H145" s="30">
        <v>2</v>
      </c>
      <c r="I145" s="31">
        <f>Table15[[#This Row],[CZ]]/14</f>
        <v>0.14285714285714285</v>
      </c>
      <c r="J145" s="30">
        <v>3</v>
      </c>
      <c r="K145" s="31">
        <f>Table15[[#This Row],[DE-BavPrivSec]]/35</f>
        <v>8.5714285714285715E-2</v>
      </c>
      <c r="L145" s="30">
        <v>22</v>
      </c>
      <c r="M145" s="31">
        <f>Table15[[#This Row],[DK]]/96</f>
        <v>0.22916666666666666</v>
      </c>
      <c r="N145" s="24">
        <v>27</v>
      </c>
      <c r="O145" s="23">
        <f>Table15[[#This Row],[EDPS]]/69</f>
        <v>0.39130434782608697</v>
      </c>
      <c r="P145" s="24">
        <v>6</v>
      </c>
      <c r="Q145" s="23">
        <f>Table15[[#This Row],[EE]]/16</f>
        <v>0.375</v>
      </c>
      <c r="R145" s="24">
        <v>4</v>
      </c>
      <c r="S145" s="23">
        <f>Table15[[#This Row],[EL]]/28</f>
        <v>0.14285714285714285</v>
      </c>
      <c r="T145" s="24"/>
      <c r="U145" s="23">
        <v>0.33900000000000002</v>
      </c>
      <c r="V145" s="24">
        <v>12</v>
      </c>
      <c r="W145" s="23">
        <f>Table15[[#This Row],[FI]]/50</f>
        <v>0.24</v>
      </c>
      <c r="X145" s="24">
        <v>2</v>
      </c>
      <c r="Y145" s="23">
        <f>Table15[[#This Row],[FR]]/14</f>
        <v>0.14285714285714285</v>
      </c>
      <c r="Z145" s="34" t="str">
        <f>""</f>
        <v/>
      </c>
      <c r="AA145" s="34" t="str">
        <f>""</f>
        <v/>
      </c>
      <c r="AB145" s="24">
        <v>53</v>
      </c>
      <c r="AC145" s="23">
        <f>Table15[[#This Row],[HU]]/134</f>
        <v>0.39552238805970147</v>
      </c>
      <c r="AD145" s="24">
        <v>24</v>
      </c>
      <c r="AE145" s="23">
        <f>Table15[[#This Row],[IE]]/66</f>
        <v>0.36363636363636365</v>
      </c>
      <c r="AF145" s="24">
        <v>22</v>
      </c>
      <c r="AG145" s="23">
        <f>Table15[[#This Row],[IT]]/55</f>
        <v>0.4</v>
      </c>
      <c r="AH145" s="24">
        <v>28</v>
      </c>
      <c r="AI145" s="23">
        <f>Table15[[#This Row],[LI]]/71</f>
        <v>0.39436619718309857</v>
      </c>
      <c r="AJ145" s="24">
        <v>3</v>
      </c>
      <c r="AK145" s="23">
        <f>Table15[[#This Row],[LT]]/9</f>
        <v>0.33333333333333331</v>
      </c>
      <c r="AL145" s="25">
        <v>31</v>
      </c>
      <c r="AM145" s="23">
        <f>Table15[[#This Row],[LV]]/179</f>
        <v>0.17318435754189945</v>
      </c>
      <c r="AN145" s="24">
        <v>39</v>
      </c>
      <c r="AO145" s="23">
        <f>Table15[[#This Row],[MT]]/109</f>
        <v>0.3577981651376147</v>
      </c>
      <c r="AP145" s="24">
        <v>128</v>
      </c>
      <c r="AQ145" s="31">
        <f>Table15[[#This Row],[NL]]/946</f>
        <v>0.13530655391120508</v>
      </c>
      <c r="AR145" s="34" t="str">
        <f>""</f>
        <v/>
      </c>
      <c r="AS145" s="35" t="str">
        <f>""</f>
        <v/>
      </c>
      <c r="AT145" s="24">
        <v>204</v>
      </c>
      <c r="AU145" s="23">
        <f>Table15[[#This Row],[PT]]/625</f>
        <v>0.32640000000000002</v>
      </c>
      <c r="AV145" s="24">
        <v>16</v>
      </c>
      <c r="AW145" s="23">
        <f>Table15[[#This Row],[SE]]/48</f>
        <v>0.33333333333333331</v>
      </c>
      <c r="AX145" s="24">
        <v>9</v>
      </c>
      <c r="AY145" s="23">
        <f>Table15[[#This Row],[SI]]/895</f>
        <v>1.0055865921787709E-2</v>
      </c>
    </row>
    <row r="146" spans="1:51">
      <c r="A146" s="6" t="s">
        <v>227</v>
      </c>
      <c r="B146" s="14">
        <v>2</v>
      </c>
      <c r="C146" s="31">
        <f>Table15[[#This Row],[AT]]/B5</f>
        <v>0.18181818181818182</v>
      </c>
      <c r="D146" s="30">
        <v>72</v>
      </c>
      <c r="E146" s="31">
        <f>Table15[[#This Row],[BE]]/401</f>
        <v>0.17955112219451372</v>
      </c>
      <c r="F146" s="30">
        <v>36</v>
      </c>
      <c r="G146" s="31">
        <f>Table15[[#This Row],[CY]]/316</f>
        <v>0.11392405063291139</v>
      </c>
      <c r="H146" s="30">
        <v>6</v>
      </c>
      <c r="I146" s="31">
        <f>Table15[[#This Row],[CZ]]/14</f>
        <v>0.42857142857142855</v>
      </c>
      <c r="J146" s="30">
        <v>3</v>
      </c>
      <c r="K146" s="31">
        <f>Table15[[#This Row],[DE-BavPrivSec]]/35</f>
        <v>8.5714285714285715E-2</v>
      </c>
      <c r="L146" s="30">
        <v>4</v>
      </c>
      <c r="M146" s="31">
        <f>Table15[[#This Row],[DK]]/96</f>
        <v>4.1666666666666664E-2</v>
      </c>
      <c r="N146" s="24">
        <v>52</v>
      </c>
      <c r="O146" s="23">
        <f>Table15[[#This Row],[EDPS]]/69</f>
        <v>0.75362318840579712</v>
      </c>
      <c r="P146" s="24">
        <v>3</v>
      </c>
      <c r="Q146" s="23">
        <f>Table15[[#This Row],[EE]]/16</f>
        <v>0.1875</v>
      </c>
      <c r="R146" s="24">
        <v>1</v>
      </c>
      <c r="S146" s="23">
        <f>Table15[[#This Row],[EL]]/28</f>
        <v>3.5714285714285712E-2</v>
      </c>
      <c r="T146" s="24"/>
      <c r="U146" s="23">
        <v>0.24299999999999999</v>
      </c>
      <c r="V146" s="24">
        <v>10</v>
      </c>
      <c r="W146" s="23">
        <f>Table15[[#This Row],[FI]]/50</f>
        <v>0.2</v>
      </c>
      <c r="X146" s="24">
        <v>1</v>
      </c>
      <c r="Y146" s="23">
        <f>Table15[[#This Row],[FR]]/14</f>
        <v>7.1428571428571425E-2</v>
      </c>
      <c r="Z146" s="34" t="str">
        <f>""</f>
        <v/>
      </c>
      <c r="AA146" s="34" t="str">
        <f>""</f>
        <v/>
      </c>
      <c r="AB146" s="24">
        <v>13</v>
      </c>
      <c r="AC146" s="23">
        <f>Table15[[#This Row],[HU]]/134</f>
        <v>9.7014925373134331E-2</v>
      </c>
      <c r="AD146" s="24">
        <v>9</v>
      </c>
      <c r="AE146" s="23">
        <f>Table15[[#This Row],[IE]]/66</f>
        <v>0.13636363636363635</v>
      </c>
      <c r="AF146" s="24">
        <v>6</v>
      </c>
      <c r="AG146" s="23">
        <f>Table15[[#This Row],[IT]]/55</f>
        <v>0.10909090909090909</v>
      </c>
      <c r="AH146" s="24">
        <v>16</v>
      </c>
      <c r="AI146" s="23">
        <f>Table15[[#This Row],[LI]]/71</f>
        <v>0.22535211267605634</v>
      </c>
      <c r="AJ146" s="24">
        <v>0</v>
      </c>
      <c r="AK146" s="23">
        <f>Table15[[#This Row],[LT]]/9</f>
        <v>0</v>
      </c>
      <c r="AL146" s="25">
        <v>19</v>
      </c>
      <c r="AM146" s="23">
        <f>Table15[[#This Row],[LV]]/179</f>
        <v>0.10614525139664804</v>
      </c>
      <c r="AN146" s="24">
        <v>1</v>
      </c>
      <c r="AO146" s="23">
        <f>Table15[[#This Row],[MT]]/109</f>
        <v>9.1743119266055051E-3</v>
      </c>
      <c r="AP146" s="24">
        <v>123</v>
      </c>
      <c r="AQ146" s="31">
        <f>Table15[[#This Row],[NL]]/946</f>
        <v>0.13002114164904863</v>
      </c>
      <c r="AR146" s="34" t="str">
        <f>""</f>
        <v/>
      </c>
      <c r="AS146" s="35" t="str">
        <f>""</f>
        <v/>
      </c>
      <c r="AT146" s="24">
        <v>81</v>
      </c>
      <c r="AU146" s="23">
        <f>Table15[[#This Row],[PT]]/625</f>
        <v>0.12959999999999999</v>
      </c>
      <c r="AV146" s="24">
        <v>5</v>
      </c>
      <c r="AW146" s="23">
        <f>Table15[[#This Row],[SE]]/48</f>
        <v>0.10416666666666667</v>
      </c>
      <c r="AX146" s="24">
        <v>137</v>
      </c>
      <c r="AY146" s="23">
        <f>Table15[[#This Row],[SI]]/895</f>
        <v>0.15307262569832403</v>
      </c>
    </row>
    <row r="147" spans="1:51">
      <c r="A147" s="6" t="s">
        <v>228</v>
      </c>
      <c r="B147" s="14"/>
      <c r="C147" s="31">
        <f>Table15[[#This Row],[AT]]/B5</f>
        <v>0</v>
      </c>
      <c r="D147" s="30">
        <v>14</v>
      </c>
      <c r="E147" s="31">
        <f>Table15[[#This Row],[BE]]/401</f>
        <v>3.4912718204488775E-2</v>
      </c>
      <c r="F147" s="30">
        <v>27</v>
      </c>
      <c r="G147" s="31">
        <f>Table15[[#This Row],[CY]]/316</f>
        <v>8.5443037974683542E-2</v>
      </c>
      <c r="H147" s="30">
        <v>3</v>
      </c>
      <c r="I147" s="31">
        <f>Table15[[#This Row],[CZ]]/14</f>
        <v>0.21428571428571427</v>
      </c>
      <c r="J147" s="30">
        <v>0</v>
      </c>
      <c r="K147" s="31">
        <f>Table15[[#This Row],[DE-BavPrivSec]]/35</f>
        <v>0</v>
      </c>
      <c r="L147" s="30">
        <v>8</v>
      </c>
      <c r="M147" s="31">
        <f>Table15[[#This Row],[DK]]/96</f>
        <v>8.3333333333333329E-2</v>
      </c>
      <c r="N147" s="24">
        <v>0</v>
      </c>
      <c r="O147" s="23">
        <f>Table15[[#This Row],[EDPS]]/69</f>
        <v>0</v>
      </c>
      <c r="P147" s="24">
        <v>3</v>
      </c>
      <c r="Q147" s="23">
        <f>Table15[[#This Row],[EE]]/16</f>
        <v>0.1875</v>
      </c>
      <c r="R147" s="24">
        <v>1</v>
      </c>
      <c r="S147" s="23">
        <f>Table15[[#This Row],[EL]]/28</f>
        <v>3.5714285714285712E-2</v>
      </c>
      <c r="T147" s="24"/>
      <c r="U147" s="23">
        <v>2.9000000000000001E-2</v>
      </c>
      <c r="V147" s="24">
        <v>4</v>
      </c>
      <c r="W147" s="23">
        <f>Table15[[#This Row],[FI]]/50</f>
        <v>0.08</v>
      </c>
      <c r="X147" s="24">
        <v>0</v>
      </c>
      <c r="Y147" s="23">
        <f>Table15[[#This Row],[FR]]/14</f>
        <v>0</v>
      </c>
      <c r="Z147" s="34" t="str">
        <f>""</f>
        <v/>
      </c>
      <c r="AA147" s="34" t="str">
        <f>""</f>
        <v/>
      </c>
      <c r="AB147" s="24">
        <v>20</v>
      </c>
      <c r="AC147" s="23">
        <f>Table15[[#This Row],[HU]]/134</f>
        <v>0.14925373134328357</v>
      </c>
      <c r="AD147" s="24">
        <v>4</v>
      </c>
      <c r="AE147" s="23">
        <f>Table15[[#This Row],[IE]]/66</f>
        <v>6.0606060606060608E-2</v>
      </c>
      <c r="AF147" s="24">
        <v>4</v>
      </c>
      <c r="AG147" s="23">
        <f>Table15[[#This Row],[IT]]/55</f>
        <v>7.2727272727272724E-2</v>
      </c>
      <c r="AH147" s="24">
        <v>2</v>
      </c>
      <c r="AI147" s="23">
        <f>Table15[[#This Row],[LI]]/71</f>
        <v>2.8169014084507043E-2</v>
      </c>
      <c r="AJ147" s="24">
        <v>0</v>
      </c>
      <c r="AK147" s="23">
        <f>Table15[[#This Row],[LT]]/9</f>
        <v>0</v>
      </c>
      <c r="AL147" s="25"/>
      <c r="AM147" s="23"/>
      <c r="AN147" s="24">
        <v>1</v>
      </c>
      <c r="AO147" s="23">
        <f>Table15[[#This Row],[MT]]/109</f>
        <v>9.1743119266055051E-3</v>
      </c>
      <c r="AP147" s="24">
        <v>26</v>
      </c>
      <c r="AQ147" s="31">
        <f>Table15[[#This Row],[NL]]/946</f>
        <v>2.748414376321353E-2</v>
      </c>
      <c r="AR147" s="34" t="str">
        <f>""</f>
        <v/>
      </c>
      <c r="AS147" s="35" t="str">
        <f>""</f>
        <v/>
      </c>
      <c r="AT147" s="24">
        <v>67</v>
      </c>
      <c r="AU147" s="23">
        <f>Table15[[#This Row],[PT]]/625</f>
        <v>0.1072</v>
      </c>
      <c r="AV147" s="24">
        <v>1</v>
      </c>
      <c r="AW147" s="23">
        <f>Table15[[#This Row],[SE]]/48</f>
        <v>2.0833333333333332E-2</v>
      </c>
      <c r="AX147" s="24">
        <v>1</v>
      </c>
      <c r="AY147" s="23">
        <f>Table15[[#This Row],[SI]]/895</f>
        <v>1.1173184357541898E-3</v>
      </c>
    </row>
    <row r="148" spans="1:51">
      <c r="A148" s="6" t="s">
        <v>229</v>
      </c>
      <c r="B148" s="14"/>
      <c r="C148" s="31">
        <f>Table15[[#This Row],[AT]]/B5</f>
        <v>0</v>
      </c>
      <c r="D148" s="30">
        <v>90</v>
      </c>
      <c r="E148" s="31">
        <f>Table15[[#This Row],[BE]]/401</f>
        <v>0.22443890274314215</v>
      </c>
      <c r="F148" s="30">
        <v>70</v>
      </c>
      <c r="G148" s="31">
        <f>Table15[[#This Row],[CY]]/316</f>
        <v>0.22151898734177214</v>
      </c>
      <c r="H148" s="30">
        <v>1</v>
      </c>
      <c r="I148" s="31">
        <f>Table15[[#This Row],[CZ]]/14</f>
        <v>7.1428571428571425E-2</v>
      </c>
      <c r="J148" s="30">
        <v>2</v>
      </c>
      <c r="K148" s="31">
        <f>Table15[[#This Row],[DE-BavPrivSec]]/35</f>
        <v>5.7142857142857141E-2</v>
      </c>
      <c r="L148" s="30">
        <v>6</v>
      </c>
      <c r="M148" s="31">
        <f>Table15[[#This Row],[DK]]/96</f>
        <v>6.25E-2</v>
      </c>
      <c r="N148" s="24">
        <v>60</v>
      </c>
      <c r="O148" s="23">
        <f>Table15[[#This Row],[EDPS]]/69</f>
        <v>0.86956521739130432</v>
      </c>
      <c r="P148" s="24">
        <v>0</v>
      </c>
      <c r="Q148" s="23">
        <f>Table15[[#This Row],[EE]]/16</f>
        <v>0</v>
      </c>
      <c r="R148" s="24">
        <v>12</v>
      </c>
      <c r="S148" s="23">
        <f>Table15[[#This Row],[EL]]/28</f>
        <v>0.42857142857142855</v>
      </c>
      <c r="T148" s="24"/>
      <c r="U148" s="23">
        <v>0.308</v>
      </c>
      <c r="V148" s="24">
        <v>0</v>
      </c>
      <c r="W148" s="23">
        <f>Table15[[#This Row],[FI]]/50</f>
        <v>0</v>
      </c>
      <c r="X148" s="24">
        <v>2</v>
      </c>
      <c r="Y148" s="23">
        <f>Table15[[#This Row],[FR]]/14</f>
        <v>0.14285714285714285</v>
      </c>
      <c r="Z148" s="34" t="str">
        <f>""</f>
        <v/>
      </c>
      <c r="AA148" s="34" t="str">
        <f>""</f>
        <v/>
      </c>
      <c r="AB148" s="24">
        <v>14</v>
      </c>
      <c r="AC148" s="23">
        <f>Table15[[#This Row],[HU]]/134</f>
        <v>0.1044776119402985</v>
      </c>
      <c r="AD148" s="24">
        <v>17</v>
      </c>
      <c r="AE148" s="23">
        <f>Table15[[#This Row],[IE]]/66</f>
        <v>0.25757575757575757</v>
      </c>
      <c r="AF148" s="24">
        <v>15</v>
      </c>
      <c r="AG148" s="23">
        <f>Table15[[#This Row],[IT]]/55</f>
        <v>0.27272727272727271</v>
      </c>
      <c r="AH148" s="24">
        <v>12</v>
      </c>
      <c r="AI148" s="23">
        <f>Table15[[#This Row],[LI]]/71</f>
        <v>0.16901408450704225</v>
      </c>
      <c r="AJ148" s="24">
        <v>5</v>
      </c>
      <c r="AK148" s="23">
        <f>Table15[[#This Row],[LT]]/9</f>
        <v>0.55555555555555558</v>
      </c>
      <c r="AL148" s="25">
        <v>34</v>
      </c>
      <c r="AM148" s="23">
        <f>Table15[[#This Row],[LV]]/179</f>
        <v>0.18994413407821228</v>
      </c>
      <c r="AN148" s="24">
        <v>24</v>
      </c>
      <c r="AO148" s="23">
        <f>Table15[[#This Row],[MT]]/109</f>
        <v>0.22018348623853212</v>
      </c>
      <c r="AP148" s="24">
        <v>207</v>
      </c>
      <c r="AQ148" s="31">
        <f>Table15[[#This Row],[NL]]/946</f>
        <v>0.21881606765327696</v>
      </c>
      <c r="AR148" s="34" t="str">
        <f>""</f>
        <v/>
      </c>
      <c r="AS148" s="35" t="str">
        <f>""</f>
        <v/>
      </c>
      <c r="AT148" s="24">
        <v>144</v>
      </c>
      <c r="AU148" s="23">
        <f>Table15[[#This Row],[PT]]/625</f>
        <v>0.23039999999999999</v>
      </c>
      <c r="AV148" s="24">
        <v>9</v>
      </c>
      <c r="AW148" s="23">
        <f>Table15[[#This Row],[SE]]/48</f>
        <v>0.1875</v>
      </c>
      <c r="AX148" s="24">
        <v>4</v>
      </c>
      <c r="AY148" s="23">
        <f>Table15[[#This Row],[SI]]/895</f>
        <v>4.4692737430167594E-3</v>
      </c>
    </row>
    <row r="149" spans="1:51">
      <c r="A149" s="6" t="s">
        <v>161</v>
      </c>
      <c r="B149" s="17"/>
      <c r="C149" s="31">
        <f>Table15[[#This Row],[AT]]/B5</f>
        <v>0</v>
      </c>
      <c r="D149" s="30">
        <v>75</v>
      </c>
      <c r="E149" s="31">
        <f>Table15[[#This Row],[BE]]/401</f>
        <v>0.18703241895261846</v>
      </c>
      <c r="F149" s="30">
        <v>67</v>
      </c>
      <c r="G149" s="31">
        <f>Table15[[#This Row],[CY]]/316</f>
        <v>0.21202531645569619</v>
      </c>
      <c r="H149" s="30">
        <v>4</v>
      </c>
      <c r="I149" s="31">
        <f>Table15[[#This Row],[CZ]]/14</f>
        <v>0.2857142857142857</v>
      </c>
      <c r="J149" s="34" t="str">
        <f>""</f>
        <v/>
      </c>
      <c r="K149" s="34" t="str">
        <f>""</f>
        <v/>
      </c>
      <c r="L149" s="30">
        <v>4</v>
      </c>
      <c r="M149" s="31">
        <f>Table15[[#This Row],[DK]]/96</f>
        <v>4.1666666666666664E-2</v>
      </c>
      <c r="N149" s="24">
        <v>0</v>
      </c>
      <c r="O149" s="23">
        <f>Table15[[#This Row],[EDPS]]/69</f>
        <v>0</v>
      </c>
      <c r="P149" s="24">
        <v>1</v>
      </c>
      <c r="Q149" s="23">
        <f>Table15[[#This Row],[EE]]/16</f>
        <v>6.25E-2</v>
      </c>
      <c r="R149" s="24">
        <v>8</v>
      </c>
      <c r="S149" s="23">
        <f>Table15[[#This Row],[EL]]/28</f>
        <v>0.2857142857142857</v>
      </c>
      <c r="T149" s="24"/>
      <c r="U149" s="23"/>
      <c r="V149" s="24">
        <v>0</v>
      </c>
      <c r="W149" s="23">
        <f>Table15[[#This Row],[FI]]/50</f>
        <v>0</v>
      </c>
      <c r="X149" s="24">
        <v>1</v>
      </c>
      <c r="Y149" s="23">
        <f>Table15[[#This Row],[FR]]/14</f>
        <v>7.1428571428571425E-2</v>
      </c>
      <c r="Z149" s="34" t="str">
        <f>""</f>
        <v/>
      </c>
      <c r="AA149" s="34" t="str">
        <f>""</f>
        <v/>
      </c>
      <c r="AB149" s="24">
        <v>34</v>
      </c>
      <c r="AC149" s="23">
        <f>Table15[[#This Row],[HU]]/134</f>
        <v>0.2537313432835821</v>
      </c>
      <c r="AD149" s="24">
        <v>4</v>
      </c>
      <c r="AE149" s="23">
        <f>Table15[[#This Row],[IE]]/66</f>
        <v>6.0606060606060608E-2</v>
      </c>
      <c r="AF149" s="24">
        <v>6</v>
      </c>
      <c r="AG149" s="23">
        <f>Table15[[#This Row],[IT]]/55</f>
        <v>0.10909090909090909</v>
      </c>
      <c r="AH149" s="24">
        <v>7</v>
      </c>
      <c r="AI149" s="23">
        <f>Table15[[#This Row],[LI]]/71</f>
        <v>9.8591549295774641E-2</v>
      </c>
      <c r="AJ149" s="24">
        <v>0</v>
      </c>
      <c r="AK149" s="23">
        <f>Table15[[#This Row],[LT]]/9</f>
        <v>0</v>
      </c>
      <c r="AL149" s="25">
        <v>101</v>
      </c>
      <c r="AM149" s="23">
        <f>Table15[[#This Row],[LV]]/179</f>
        <v>0.56424581005586594</v>
      </c>
      <c r="AN149" s="24">
        <f>23+4</f>
        <v>27</v>
      </c>
      <c r="AO149" s="23">
        <f>Table15[[#This Row],[MT]]/109</f>
        <v>0.24770642201834864</v>
      </c>
      <c r="AP149" s="24">
        <v>152</v>
      </c>
      <c r="AQ149" s="31">
        <f>Table15[[#This Row],[NL]]/946</f>
        <v>0.16067653276955601</v>
      </c>
      <c r="AR149" s="34" t="str">
        <f>""</f>
        <v/>
      </c>
      <c r="AS149" s="35" t="str">
        <f>""</f>
        <v/>
      </c>
      <c r="AT149" s="24">
        <v>117</v>
      </c>
      <c r="AU149" s="23">
        <f>Table15[[#This Row],[PT]]/625</f>
        <v>0.18720000000000001</v>
      </c>
      <c r="AV149" s="24"/>
      <c r="AW149" s="23">
        <f>Table15[[#This Row],[SE]]/48</f>
        <v>0</v>
      </c>
      <c r="AX149" s="24">
        <v>63</v>
      </c>
      <c r="AY149" s="23">
        <f>Table15[[#This Row],[SI]]/895</f>
        <v>7.0391061452513962E-2</v>
      </c>
    </row>
    <row r="150" spans="1:51" s="50" customFormat="1" ht="23.75" customHeight="1">
      <c r="A150" s="51" t="s">
        <v>230</v>
      </c>
      <c r="B150" s="54" t="str">
        <f>""</f>
        <v/>
      </c>
      <c r="C150" s="49" t="str">
        <f>""</f>
        <v/>
      </c>
      <c r="D150" s="54" t="str">
        <f>""</f>
        <v/>
      </c>
      <c r="E150" s="49" t="str">
        <f>""</f>
        <v/>
      </c>
      <c r="F150" s="54" t="str">
        <f>""</f>
        <v/>
      </c>
      <c r="G150" s="49" t="str">
        <f>""</f>
        <v/>
      </c>
      <c r="H150" s="54" t="str">
        <f>""</f>
        <v/>
      </c>
      <c r="I150" s="49" t="str">
        <f>""</f>
        <v/>
      </c>
      <c r="J150" s="54">
        <v>22</v>
      </c>
      <c r="K150" s="49">
        <f>Table15[[#This Row],[DE-BavPrivSec]]/35</f>
        <v>0.62857142857142856</v>
      </c>
      <c r="L150" s="54">
        <v>45</v>
      </c>
      <c r="M150" s="49">
        <f>Table15[[#This Row],[DK]]/96</f>
        <v>0.46875</v>
      </c>
      <c r="N150" s="54" t="str">
        <f>""</f>
        <v/>
      </c>
      <c r="O150" s="49" t="str">
        <f>""</f>
        <v/>
      </c>
      <c r="P150" s="54" t="str">
        <f>""</f>
        <v/>
      </c>
      <c r="Q150" s="49" t="str">
        <f>""</f>
        <v/>
      </c>
      <c r="R150" s="54" t="str">
        <f>""</f>
        <v/>
      </c>
      <c r="S150" s="49" t="str">
        <f>""</f>
        <v/>
      </c>
      <c r="T150" s="54" t="str">
        <f>""</f>
        <v/>
      </c>
      <c r="U150" s="49" t="str">
        <f>""</f>
        <v/>
      </c>
      <c r="V150" s="54" t="str">
        <f>""</f>
        <v/>
      </c>
      <c r="W150" s="49" t="str">
        <f>""</f>
        <v/>
      </c>
      <c r="X150" s="54" t="str">
        <f>""</f>
        <v/>
      </c>
      <c r="Y150" s="49" t="str">
        <f>""</f>
        <v/>
      </c>
      <c r="Z150" s="54" t="str">
        <f>""</f>
        <v/>
      </c>
      <c r="AA150" s="49" t="str">
        <f>""</f>
        <v/>
      </c>
      <c r="AB150" s="54" t="str">
        <f>""</f>
        <v/>
      </c>
      <c r="AC150" s="49" t="str">
        <f>""</f>
        <v/>
      </c>
      <c r="AD150" s="54" t="str">
        <f>""</f>
        <v/>
      </c>
      <c r="AE150" s="49" t="str">
        <f>""</f>
        <v/>
      </c>
      <c r="AF150" s="54" t="str">
        <f>""</f>
        <v/>
      </c>
      <c r="AG150" s="49" t="str">
        <f>""</f>
        <v/>
      </c>
      <c r="AH150" s="54" t="str">
        <f>""</f>
        <v/>
      </c>
      <c r="AI150" s="49" t="str">
        <f>""</f>
        <v/>
      </c>
      <c r="AJ150" s="54" t="str">
        <f>""</f>
        <v/>
      </c>
      <c r="AK150" s="49" t="str">
        <f>""</f>
        <v/>
      </c>
      <c r="AL150" s="54" t="str">
        <f>""</f>
        <v/>
      </c>
      <c r="AM150" s="49" t="str">
        <f>""</f>
        <v/>
      </c>
      <c r="AN150" s="54" t="str">
        <f>""</f>
        <v/>
      </c>
      <c r="AO150" s="49" t="str">
        <f>""</f>
        <v/>
      </c>
      <c r="AP150" s="54" t="str">
        <f>""</f>
        <v/>
      </c>
      <c r="AQ150" s="49" t="str">
        <f>""</f>
        <v/>
      </c>
      <c r="AR150" s="54" t="str">
        <f>""</f>
        <v/>
      </c>
      <c r="AS150" s="49" t="str">
        <f>""</f>
        <v/>
      </c>
      <c r="AT150" s="54" t="str">
        <f>""</f>
        <v/>
      </c>
      <c r="AU150" s="49" t="str">
        <f>""</f>
        <v/>
      </c>
      <c r="AV150" s="54" t="str">
        <f>""</f>
        <v/>
      </c>
      <c r="AW150" s="49" t="str">
        <f>""</f>
        <v/>
      </c>
      <c r="AX150" s="54" t="str">
        <f>""</f>
        <v/>
      </c>
      <c r="AY150" s="49" t="str">
        <f>""</f>
        <v/>
      </c>
    </row>
    <row r="151" spans="1:51" ht="128.25">
      <c r="A151" s="5" t="s">
        <v>231</v>
      </c>
      <c r="B151" s="34" t="str">
        <f>""</f>
        <v/>
      </c>
      <c r="C151" s="34" t="str">
        <f>""</f>
        <v/>
      </c>
      <c r="D151" s="34" t="str">
        <f>""</f>
        <v/>
      </c>
      <c r="E151" s="34" t="str">
        <f>""</f>
        <v/>
      </c>
      <c r="F151" s="34" t="str">
        <f>""</f>
        <v/>
      </c>
      <c r="G151" s="34" t="str">
        <f>""</f>
        <v/>
      </c>
      <c r="H151" s="34" t="str">
        <f>""</f>
        <v/>
      </c>
      <c r="I151" s="34" t="str">
        <f>""</f>
        <v/>
      </c>
      <c r="J151" s="34" t="str">
        <f>""</f>
        <v/>
      </c>
      <c r="K151" s="34" t="str">
        <f>""</f>
        <v/>
      </c>
      <c r="L151" s="34" t="str">
        <f>""</f>
        <v/>
      </c>
      <c r="M151" s="34" t="str">
        <f>""</f>
        <v/>
      </c>
      <c r="N151" s="34" t="str">
        <f>""</f>
        <v/>
      </c>
      <c r="O151" s="34" t="str">
        <f>""</f>
        <v/>
      </c>
      <c r="P151" s="34" t="str">
        <f>""</f>
        <v/>
      </c>
      <c r="Q151" s="34" t="str">
        <f>""</f>
        <v/>
      </c>
      <c r="R151" s="34" t="str">
        <f>""</f>
        <v/>
      </c>
      <c r="S151" s="34" t="str">
        <f>""</f>
        <v/>
      </c>
      <c r="T151" s="34" t="str">
        <f>""</f>
        <v/>
      </c>
      <c r="U151" s="34" t="str">
        <f>""</f>
        <v/>
      </c>
      <c r="V151" s="34" t="str">
        <f>""</f>
        <v/>
      </c>
      <c r="W151" s="34" t="str">
        <f>""</f>
        <v/>
      </c>
      <c r="X151" s="34" t="str">
        <f>""</f>
        <v/>
      </c>
      <c r="Y151" s="34" t="str">
        <f>""</f>
        <v/>
      </c>
      <c r="Z151" s="34" t="str">
        <f>""</f>
        <v/>
      </c>
      <c r="AA151" s="34" t="str">
        <f>""</f>
        <v/>
      </c>
      <c r="AB151" s="34" t="str">
        <f>""</f>
        <v/>
      </c>
      <c r="AC151" s="34" t="str">
        <f>""</f>
        <v/>
      </c>
      <c r="AD151" s="34" t="str">
        <f>""</f>
        <v/>
      </c>
      <c r="AE151" s="34" t="str">
        <f>""</f>
        <v/>
      </c>
      <c r="AF151" s="34" t="str">
        <f>""</f>
        <v/>
      </c>
      <c r="AG151" s="34" t="str">
        <f>""</f>
        <v/>
      </c>
      <c r="AH151" s="34" t="str">
        <f>""</f>
        <v/>
      </c>
      <c r="AI151" s="34" t="str">
        <f>""</f>
        <v/>
      </c>
      <c r="AJ151" s="34" t="str">
        <f>""</f>
        <v/>
      </c>
      <c r="AK151" s="34" t="str">
        <f>""</f>
        <v/>
      </c>
      <c r="AL151" s="34" t="str">
        <f>""</f>
        <v/>
      </c>
      <c r="AM151" s="34" t="str">
        <f>""</f>
        <v/>
      </c>
      <c r="AN151" s="34" t="str">
        <f>""</f>
        <v/>
      </c>
      <c r="AO151" s="34" t="str">
        <f>""</f>
        <v/>
      </c>
      <c r="AP151" s="34" t="str">
        <f>""</f>
        <v/>
      </c>
      <c r="AQ151" s="34" t="str">
        <f>""</f>
        <v/>
      </c>
      <c r="AR151" s="34" t="str">
        <f>""</f>
        <v/>
      </c>
      <c r="AS151" s="34" t="str">
        <f>""</f>
        <v/>
      </c>
      <c r="AT151" s="34" t="str">
        <f>""</f>
        <v/>
      </c>
      <c r="AU151" s="34" t="str">
        <f>""</f>
        <v/>
      </c>
      <c r="AV151" s="34" t="str">
        <f>""</f>
        <v/>
      </c>
      <c r="AW151" s="34" t="str">
        <f>""</f>
        <v/>
      </c>
      <c r="AX151" s="34" t="str">
        <f>""</f>
        <v/>
      </c>
      <c r="AY151" s="34" t="str">
        <f>""</f>
        <v/>
      </c>
    </row>
    <row r="152" spans="1:51">
      <c r="A152" s="6" t="s">
        <v>232</v>
      </c>
      <c r="B152" s="14">
        <v>2</v>
      </c>
      <c r="C152" s="23">
        <f>Table15[[#This Row],[AT]]/B5</f>
        <v>0.18181818181818182</v>
      </c>
      <c r="D152" s="24">
        <v>252</v>
      </c>
      <c r="E152" s="23">
        <f>Table15[[#This Row],[BE]]/401</f>
        <v>0.62842892768079806</v>
      </c>
      <c r="F152" s="24">
        <v>250</v>
      </c>
      <c r="G152" s="23">
        <f>Table15[[#This Row],[CY]]/316</f>
        <v>0.79113924050632911</v>
      </c>
      <c r="H152" s="24">
        <v>10</v>
      </c>
      <c r="I152" s="23">
        <f>Table15[[#This Row],[CZ]]/14</f>
        <v>0.7142857142857143</v>
      </c>
      <c r="J152" s="24">
        <v>10</v>
      </c>
      <c r="K152" s="23">
        <f>Table15[[#This Row],[DE-BavPrivSec]]/35</f>
        <v>0.2857142857142857</v>
      </c>
      <c r="L152" s="24">
        <v>42</v>
      </c>
      <c r="M152" s="23">
        <f>Table15[[#This Row],[DK]]/96</f>
        <v>0.4375</v>
      </c>
      <c r="N152" s="24">
        <v>24</v>
      </c>
      <c r="O152" s="23">
        <f>Table15[[#This Row],[EDPS]]/69</f>
        <v>0.34782608695652173</v>
      </c>
      <c r="P152" s="24">
        <v>8</v>
      </c>
      <c r="Q152" s="23">
        <f>Table15[[#This Row],[EE]]/16</f>
        <v>0.5</v>
      </c>
      <c r="R152" s="24">
        <v>10</v>
      </c>
      <c r="S152" s="23">
        <f>Table15[[#This Row],[EL]]/28</f>
        <v>0.35714285714285715</v>
      </c>
      <c r="T152" s="24"/>
      <c r="U152" s="23">
        <v>0.83299999999999996</v>
      </c>
      <c r="V152" s="24">
        <v>17</v>
      </c>
      <c r="W152" s="23">
        <f>Table15[[#This Row],[FI]]/50</f>
        <v>0.34</v>
      </c>
      <c r="X152" s="24">
        <v>8</v>
      </c>
      <c r="Y152" s="23">
        <f>Table15[[#This Row],[FR]]/14</f>
        <v>0.5714285714285714</v>
      </c>
      <c r="Z152" s="24">
        <v>2614</v>
      </c>
      <c r="AA152" s="23">
        <f>Table15[[#This Row],[HR]]/3031</f>
        <v>0.86242164302210489</v>
      </c>
      <c r="AB152" s="24">
        <v>99</v>
      </c>
      <c r="AC152" s="23">
        <f>Table15[[#This Row],[HU]]/134</f>
        <v>0.73880597014925375</v>
      </c>
      <c r="AD152" s="24">
        <v>24</v>
      </c>
      <c r="AE152" s="23">
        <f>Table15[[#This Row],[IE]]/66</f>
        <v>0.36363636363636365</v>
      </c>
      <c r="AF152" s="24">
        <v>14</v>
      </c>
      <c r="AG152" s="23">
        <f>Table15[[#This Row],[IT]]/55</f>
        <v>0.25454545454545452</v>
      </c>
      <c r="AH152" s="24">
        <v>56</v>
      </c>
      <c r="AI152" s="23">
        <f>Table15[[#This Row],[LI]]/71</f>
        <v>0.78873239436619713</v>
      </c>
      <c r="AJ152" s="24">
        <v>8</v>
      </c>
      <c r="AK152" s="23">
        <f>Table15[[#This Row],[LT]]/9</f>
        <v>0.88888888888888884</v>
      </c>
      <c r="AL152" s="25">
        <v>126</v>
      </c>
      <c r="AM152" s="23">
        <f>Table15[[#This Row],[LV]]/179</f>
        <v>0.7039106145251397</v>
      </c>
      <c r="AN152" s="24">
        <v>81</v>
      </c>
      <c r="AO152" s="23">
        <f>Table15[[#This Row],[MT]]/109</f>
        <v>0.74311926605504586</v>
      </c>
      <c r="AP152" s="24">
        <v>647</v>
      </c>
      <c r="AQ152" s="31">
        <f>Table15[[#This Row],[NL]]/946</f>
        <v>0.68393234672304437</v>
      </c>
      <c r="AR152" s="34" t="str">
        <f>""</f>
        <v/>
      </c>
      <c r="AS152" s="35" t="str">
        <f>""</f>
        <v/>
      </c>
      <c r="AT152" s="24">
        <v>443</v>
      </c>
      <c r="AU152" s="23">
        <f>Table15[[#This Row],[PT]]/625</f>
        <v>0.70879999999999999</v>
      </c>
      <c r="AV152" s="34" t="str">
        <f>""</f>
        <v/>
      </c>
      <c r="AW152" s="34" t="str">
        <f>""</f>
        <v/>
      </c>
      <c r="AX152" s="24">
        <v>832</v>
      </c>
      <c r="AY152" s="23">
        <f>Table15[[#This Row],[SI]]/895</f>
        <v>0.92960893854748605</v>
      </c>
    </row>
    <row r="153" spans="1:51">
      <c r="A153" s="6" t="s">
        <v>233</v>
      </c>
      <c r="B153" s="14">
        <v>3</v>
      </c>
      <c r="C153" s="31">
        <f>Table15[[#This Row],[AT]]/B5</f>
        <v>0.27272727272727271</v>
      </c>
      <c r="D153" s="30">
        <v>70</v>
      </c>
      <c r="E153" s="31">
        <f>Table15[[#This Row],[BE]]/401</f>
        <v>0.1745635910224439</v>
      </c>
      <c r="F153" s="30">
        <v>24</v>
      </c>
      <c r="G153" s="31">
        <f>Table15[[#This Row],[CY]]/316</f>
        <v>7.5949367088607597E-2</v>
      </c>
      <c r="H153" s="30">
        <v>3</v>
      </c>
      <c r="I153" s="31">
        <f>Table15[[#This Row],[CZ]]/14</f>
        <v>0.21428571428571427</v>
      </c>
      <c r="J153" s="30">
        <v>6</v>
      </c>
      <c r="K153" s="31">
        <f>Table15[[#This Row],[DE-BavPrivSec]]/35</f>
        <v>0.17142857142857143</v>
      </c>
      <c r="L153" s="30">
        <v>23</v>
      </c>
      <c r="M153" s="31">
        <f>Table15[[#This Row],[DK]]/96</f>
        <v>0.23958333333333334</v>
      </c>
      <c r="N153" s="24">
        <v>21</v>
      </c>
      <c r="O153" s="23">
        <f>Table15[[#This Row],[EDPS]]/69</f>
        <v>0.30434782608695654</v>
      </c>
      <c r="P153" s="24">
        <v>0</v>
      </c>
      <c r="Q153" s="23">
        <f>Table15[[#This Row],[EE]]/16</f>
        <v>0</v>
      </c>
      <c r="R153" s="24">
        <v>8</v>
      </c>
      <c r="S153" s="23">
        <f>Table15[[#This Row],[EL]]/28</f>
        <v>0.2857142857142857</v>
      </c>
      <c r="T153" s="24"/>
      <c r="U153" s="23">
        <v>0.104</v>
      </c>
      <c r="V153" s="24">
        <v>3</v>
      </c>
      <c r="W153" s="23">
        <f>Table15[[#This Row],[FI]]/50</f>
        <v>0.06</v>
      </c>
      <c r="X153" s="24">
        <v>1</v>
      </c>
      <c r="Y153" s="23">
        <f>Table15[[#This Row],[FR]]/14</f>
        <v>7.1428571428571425E-2</v>
      </c>
      <c r="Z153" s="24">
        <v>88</v>
      </c>
      <c r="AA153" s="23">
        <f>Table15[[#This Row],[HR]]/3031</f>
        <v>2.9033322335862751E-2</v>
      </c>
      <c r="AB153" s="24">
        <v>23</v>
      </c>
      <c r="AC153" s="23">
        <f>Table15[[#This Row],[HU]]/134</f>
        <v>0.17164179104477612</v>
      </c>
      <c r="AD153" s="24">
        <v>12</v>
      </c>
      <c r="AE153" s="23">
        <f>Table15[[#This Row],[IE]]/66</f>
        <v>0.18181818181818182</v>
      </c>
      <c r="AF153" s="24">
        <v>19</v>
      </c>
      <c r="AG153" s="23">
        <f>Table15[[#This Row],[IT]]/55</f>
        <v>0.34545454545454546</v>
      </c>
      <c r="AH153" s="24">
        <v>7</v>
      </c>
      <c r="AI153" s="23">
        <f>Table15[[#This Row],[LI]]/71</f>
        <v>9.8591549295774641E-2</v>
      </c>
      <c r="AJ153" s="24">
        <v>1</v>
      </c>
      <c r="AK153" s="23">
        <f>Table15[[#This Row],[LT]]/9</f>
        <v>0.1111111111111111</v>
      </c>
      <c r="AL153" s="25">
        <v>36</v>
      </c>
      <c r="AM153" s="23">
        <f>Table15[[#This Row],[LV]]/179</f>
        <v>0.2011173184357542</v>
      </c>
      <c r="AN153" s="24">
        <v>9</v>
      </c>
      <c r="AO153" s="23">
        <f>Table15[[#This Row],[MT]]/109</f>
        <v>8.2568807339449546E-2</v>
      </c>
      <c r="AP153" s="24">
        <v>134</v>
      </c>
      <c r="AQ153" s="31">
        <f>Table15[[#This Row],[NL]]/946</f>
        <v>0.14164904862579281</v>
      </c>
      <c r="AR153" s="34" t="str">
        <f>""</f>
        <v/>
      </c>
      <c r="AS153" s="35" t="str">
        <f>""</f>
        <v/>
      </c>
      <c r="AT153" s="24">
        <v>77</v>
      </c>
      <c r="AU153" s="23">
        <f>Table15[[#This Row],[PT]]/625</f>
        <v>0.1232</v>
      </c>
      <c r="AV153" s="34" t="str">
        <f>""</f>
        <v/>
      </c>
      <c r="AW153" s="34" t="str">
        <f>""</f>
        <v/>
      </c>
      <c r="AX153" s="24">
        <v>25</v>
      </c>
      <c r="AY153" s="23">
        <f>Table15[[#This Row],[SI]]/895</f>
        <v>2.7932960893854747E-2</v>
      </c>
    </row>
    <row r="154" spans="1:51">
      <c r="A154" s="6" t="s">
        <v>234</v>
      </c>
      <c r="B154" s="14">
        <v>1</v>
      </c>
      <c r="C154" s="31">
        <f>Table15[[#This Row],[AT]]/B5</f>
        <v>9.0909090909090912E-2</v>
      </c>
      <c r="D154" s="30">
        <v>32</v>
      </c>
      <c r="E154" s="31">
        <f>Table15[[#This Row],[BE]]/401</f>
        <v>7.9800498753117205E-2</v>
      </c>
      <c r="F154" s="30">
        <v>13</v>
      </c>
      <c r="G154" s="31">
        <f>Table15[[#This Row],[CY]]/316</f>
        <v>4.1139240506329111E-2</v>
      </c>
      <c r="H154" s="30">
        <v>1</v>
      </c>
      <c r="I154" s="31">
        <f>Table15[[#This Row],[CZ]]/14</f>
        <v>7.1428571428571425E-2</v>
      </c>
      <c r="J154" s="30">
        <v>4</v>
      </c>
      <c r="K154" s="31">
        <f>Table15[[#This Row],[DE-BavPrivSec]]/35</f>
        <v>0.11428571428571428</v>
      </c>
      <c r="L154" s="30">
        <v>9</v>
      </c>
      <c r="M154" s="31">
        <f>Table15[[#This Row],[DK]]/96</f>
        <v>9.375E-2</v>
      </c>
      <c r="N154" s="24">
        <v>15</v>
      </c>
      <c r="O154" s="23">
        <f>Table15[[#This Row],[EDPS]]/69</f>
        <v>0.21739130434782608</v>
      </c>
      <c r="P154" s="24">
        <v>2</v>
      </c>
      <c r="Q154" s="23">
        <f>Table15[[#This Row],[EE]]/16</f>
        <v>0.125</v>
      </c>
      <c r="R154" s="24">
        <v>5</v>
      </c>
      <c r="S154" s="23">
        <f>Table15[[#This Row],[EL]]/28</f>
        <v>0.17857142857142858</v>
      </c>
      <c r="T154" s="24"/>
      <c r="U154" s="23">
        <v>0.04</v>
      </c>
      <c r="V154" s="24">
        <v>12</v>
      </c>
      <c r="W154" s="23">
        <f>Table15[[#This Row],[FI]]/50</f>
        <v>0.24</v>
      </c>
      <c r="X154" s="24">
        <v>0</v>
      </c>
      <c r="Y154" s="23">
        <f>Table15[[#This Row],[FR]]/14</f>
        <v>0</v>
      </c>
      <c r="Z154" s="24">
        <v>24</v>
      </c>
      <c r="AA154" s="23">
        <f>Table15[[#This Row],[HR]]/3031</f>
        <v>7.9181788188716594E-3</v>
      </c>
      <c r="AB154" s="24">
        <v>4</v>
      </c>
      <c r="AC154" s="23">
        <f>Table15[[#This Row],[HU]]/134</f>
        <v>2.9850746268656716E-2</v>
      </c>
      <c r="AD154" s="24">
        <v>14</v>
      </c>
      <c r="AE154" s="23">
        <f>Table15[[#This Row],[IE]]/66</f>
        <v>0.21212121212121213</v>
      </c>
      <c r="AF154" s="24">
        <v>6</v>
      </c>
      <c r="AG154" s="23">
        <f>Table15[[#This Row],[IT]]/55</f>
        <v>0.10909090909090909</v>
      </c>
      <c r="AH154" s="24">
        <v>3</v>
      </c>
      <c r="AI154" s="23">
        <f>Table15[[#This Row],[LI]]/71</f>
        <v>4.2253521126760563E-2</v>
      </c>
      <c r="AJ154" s="24">
        <v>0</v>
      </c>
      <c r="AK154" s="23">
        <f>Table15[[#This Row],[LT]]/9</f>
        <v>0</v>
      </c>
      <c r="AL154" s="25">
        <v>6</v>
      </c>
      <c r="AM154" s="23">
        <f>Table15[[#This Row],[LV]]/179</f>
        <v>3.3519553072625698E-2</v>
      </c>
      <c r="AN154" s="24">
        <v>4</v>
      </c>
      <c r="AO154" s="23">
        <f>Table15[[#This Row],[MT]]/109</f>
        <v>3.669724770642202E-2</v>
      </c>
      <c r="AP154" s="24">
        <v>47</v>
      </c>
      <c r="AQ154" s="31">
        <f>Table15[[#This Row],[NL]]/946</f>
        <v>4.9682875264270614E-2</v>
      </c>
      <c r="AR154" s="34" t="str">
        <f>""</f>
        <v/>
      </c>
      <c r="AS154" s="35" t="str">
        <f>""</f>
        <v/>
      </c>
      <c r="AT154" s="24">
        <v>32</v>
      </c>
      <c r="AU154" s="23">
        <f>Table15[[#This Row],[PT]]/625</f>
        <v>5.1200000000000002E-2</v>
      </c>
      <c r="AV154" s="34" t="str">
        <f>""</f>
        <v/>
      </c>
      <c r="AW154" s="34" t="str">
        <f>""</f>
        <v/>
      </c>
      <c r="AX154" s="24">
        <v>7</v>
      </c>
      <c r="AY154" s="23">
        <f>Table15[[#This Row],[SI]]/895</f>
        <v>7.82122905027933E-3</v>
      </c>
    </row>
    <row r="155" spans="1:51">
      <c r="A155" s="6" t="s">
        <v>235</v>
      </c>
      <c r="B155" s="14">
        <v>1</v>
      </c>
      <c r="C155" s="31">
        <f>Table15[[#This Row],[AT]]/B5</f>
        <v>9.0909090909090912E-2</v>
      </c>
      <c r="D155" s="30">
        <v>17</v>
      </c>
      <c r="E155" s="31">
        <f>Table15[[#This Row],[BE]]/401</f>
        <v>4.2394014962593519E-2</v>
      </c>
      <c r="F155" s="30">
        <v>3</v>
      </c>
      <c r="G155" s="31">
        <f>Table15[[#This Row],[CY]]/316</f>
        <v>9.4936708860759497E-3</v>
      </c>
      <c r="H155" s="30"/>
      <c r="I155" s="31">
        <f>Table15[[#This Row],[CZ]]/14</f>
        <v>0</v>
      </c>
      <c r="J155" s="30">
        <v>1</v>
      </c>
      <c r="K155" s="31">
        <f>Table15[[#This Row],[DE-BavPrivSec]]/35</f>
        <v>2.8571428571428571E-2</v>
      </c>
      <c r="L155" s="30">
        <v>12</v>
      </c>
      <c r="M155" s="31">
        <f>Table15[[#This Row],[DK]]/96</f>
        <v>0.125</v>
      </c>
      <c r="N155" s="24">
        <v>5</v>
      </c>
      <c r="O155" s="23">
        <f>Table15[[#This Row],[EDPS]]/69</f>
        <v>7.2463768115942032E-2</v>
      </c>
      <c r="P155" s="24">
        <v>2</v>
      </c>
      <c r="Q155" s="23">
        <f>Table15[[#This Row],[EE]]/16</f>
        <v>0.125</v>
      </c>
      <c r="R155" s="24">
        <v>0</v>
      </c>
      <c r="S155" s="23">
        <f>Table15[[#This Row],[EL]]/28</f>
        <v>0</v>
      </c>
      <c r="T155" s="24"/>
      <c r="U155" s="23">
        <v>5.0000000000000001E-3</v>
      </c>
      <c r="V155" s="24">
        <v>4</v>
      </c>
      <c r="W155" s="23">
        <f>Table15[[#This Row],[FI]]/50</f>
        <v>0.08</v>
      </c>
      <c r="X155" s="24">
        <v>0</v>
      </c>
      <c r="Y155" s="23">
        <f>Table15[[#This Row],[FR]]/14</f>
        <v>0</v>
      </c>
      <c r="Z155" s="24">
        <v>11</v>
      </c>
      <c r="AA155" s="23">
        <f>Table15[[#This Row],[HR]]/3031</f>
        <v>3.6291652919828439E-3</v>
      </c>
      <c r="AB155" s="24">
        <v>2</v>
      </c>
      <c r="AC155" s="23">
        <f>Table15[[#This Row],[HU]]/134</f>
        <v>1.4925373134328358E-2</v>
      </c>
      <c r="AD155" s="24">
        <v>6</v>
      </c>
      <c r="AE155" s="23">
        <f>Table15[[#This Row],[IE]]/66</f>
        <v>9.0909090909090912E-2</v>
      </c>
      <c r="AF155" s="24">
        <v>1</v>
      </c>
      <c r="AG155" s="23">
        <f>Table15[[#This Row],[IT]]/55</f>
        <v>1.8181818181818181E-2</v>
      </c>
      <c r="AH155" s="24">
        <v>0</v>
      </c>
      <c r="AI155" s="23">
        <f>Table15[[#This Row],[LI]]/71</f>
        <v>0</v>
      </c>
      <c r="AJ155" s="24">
        <v>0</v>
      </c>
      <c r="AK155" s="23">
        <f>Table15[[#This Row],[LT]]/9</f>
        <v>0</v>
      </c>
      <c r="AL155" s="25">
        <v>2</v>
      </c>
      <c r="AM155" s="23">
        <f>Table15[[#This Row],[LV]]/179</f>
        <v>1.11731843575419E-2</v>
      </c>
      <c r="AN155" s="24">
        <v>1</v>
      </c>
      <c r="AO155" s="23">
        <f>Table15[[#This Row],[MT]]/109</f>
        <v>9.1743119266055051E-3</v>
      </c>
      <c r="AP155" s="24">
        <v>21</v>
      </c>
      <c r="AQ155" s="31">
        <f>Table15[[#This Row],[NL]]/946</f>
        <v>2.2198731501057084E-2</v>
      </c>
      <c r="AR155" s="34" t="str">
        <f>""</f>
        <v/>
      </c>
      <c r="AS155" s="35" t="str">
        <f>""</f>
        <v/>
      </c>
      <c r="AT155" s="24">
        <v>20</v>
      </c>
      <c r="AU155" s="23">
        <f>Table15[[#This Row],[PT]]/625</f>
        <v>3.2000000000000001E-2</v>
      </c>
      <c r="AV155" s="34" t="str">
        <f>""</f>
        <v/>
      </c>
      <c r="AW155" s="34" t="str">
        <f>""</f>
        <v/>
      </c>
      <c r="AX155" s="24">
        <v>3</v>
      </c>
      <c r="AY155" s="23">
        <f>Table15[[#This Row],[SI]]/895</f>
        <v>3.3519553072625698E-3</v>
      </c>
    </row>
    <row r="156" spans="1:51">
      <c r="A156" s="6" t="s">
        <v>236</v>
      </c>
      <c r="B156" s="1">
        <v>4</v>
      </c>
      <c r="C156" s="31">
        <f>Table15[[#This Row],[AT]]/B5</f>
        <v>0.36363636363636365</v>
      </c>
      <c r="D156" s="30">
        <v>24</v>
      </c>
      <c r="E156" s="31">
        <f>Table15[[#This Row],[BE]]/401</f>
        <v>5.9850374064837904E-2</v>
      </c>
      <c r="F156" s="30">
        <v>9</v>
      </c>
      <c r="G156" s="31">
        <f>Table15[[#This Row],[CY]]/316</f>
        <v>2.8481012658227847E-2</v>
      </c>
      <c r="H156" s="30"/>
      <c r="I156" s="31">
        <f>Table15[[#This Row],[CZ]]/14</f>
        <v>0</v>
      </c>
      <c r="J156" s="30">
        <v>13</v>
      </c>
      <c r="K156" s="31">
        <f>Table15[[#This Row],[DE-BavPrivSec]]/35</f>
        <v>0.37142857142857144</v>
      </c>
      <c r="L156" s="30">
        <v>8</v>
      </c>
      <c r="M156" s="31">
        <f>Table15[[#This Row],[DK]]/96</f>
        <v>8.3333333333333329E-2</v>
      </c>
      <c r="N156" s="24">
        <v>4</v>
      </c>
      <c r="O156" s="23">
        <f>Table15[[#This Row],[EDPS]]/69</f>
        <v>5.7971014492753624E-2</v>
      </c>
      <c r="P156" s="24">
        <v>4</v>
      </c>
      <c r="Q156" s="23">
        <f>Table15[[#This Row],[EE]]/16</f>
        <v>0.25</v>
      </c>
      <c r="R156" s="24">
        <v>4</v>
      </c>
      <c r="S156" s="23">
        <f>Table15[[#This Row],[EL]]/28</f>
        <v>0.14285714285714285</v>
      </c>
      <c r="T156" s="24"/>
      <c r="U156" s="23">
        <v>1.7000000000000001E-2</v>
      </c>
      <c r="V156" s="24">
        <v>10</v>
      </c>
      <c r="W156" s="23">
        <f>Table15[[#This Row],[FI]]/50</f>
        <v>0.2</v>
      </c>
      <c r="X156" s="24">
        <v>4</v>
      </c>
      <c r="Y156" s="23">
        <f>Table15[[#This Row],[FR]]/14</f>
        <v>0.2857142857142857</v>
      </c>
      <c r="Z156" s="24">
        <v>22</v>
      </c>
      <c r="AA156" s="23">
        <f>Table15[[#This Row],[HR]]/3031</f>
        <v>7.2583305839656878E-3</v>
      </c>
      <c r="AB156" s="24">
        <v>0</v>
      </c>
      <c r="AC156" s="23">
        <f>Table15[[#This Row],[HU]]/134</f>
        <v>0</v>
      </c>
      <c r="AD156" s="24">
        <v>10</v>
      </c>
      <c r="AE156" s="23">
        <f>Table15[[#This Row],[IE]]/66</f>
        <v>0.15151515151515152</v>
      </c>
      <c r="AF156" s="24">
        <v>14</v>
      </c>
      <c r="AG156" s="23">
        <f>Table15[[#This Row],[IT]]/55</f>
        <v>0.25454545454545452</v>
      </c>
      <c r="AH156" s="24">
        <v>0</v>
      </c>
      <c r="AI156" s="23">
        <f>Table15[[#This Row],[LI]]/71</f>
        <v>0</v>
      </c>
      <c r="AJ156" s="24">
        <v>0</v>
      </c>
      <c r="AK156" s="23">
        <f>Table15[[#This Row],[LT]]/9</f>
        <v>0</v>
      </c>
      <c r="AL156" s="25">
        <v>6</v>
      </c>
      <c r="AM156" s="23">
        <f>Table15[[#This Row],[LV]]/179</f>
        <v>3.3519553072625698E-2</v>
      </c>
      <c r="AN156" s="24">
        <v>9</v>
      </c>
      <c r="AO156" s="23">
        <f>Table15[[#This Row],[MT]]/109</f>
        <v>8.2568807339449546E-2</v>
      </c>
      <c r="AP156" s="24">
        <v>42</v>
      </c>
      <c r="AQ156" s="31">
        <f>Table15[[#This Row],[NL]]/946</f>
        <v>4.4397463002114168E-2</v>
      </c>
      <c r="AR156" s="34" t="str">
        <f>""</f>
        <v/>
      </c>
      <c r="AS156" s="35" t="str">
        <f>""</f>
        <v/>
      </c>
      <c r="AT156" s="24">
        <v>34</v>
      </c>
      <c r="AU156" s="23">
        <f>Table15[[#This Row],[PT]]/625</f>
        <v>5.4399999999999997E-2</v>
      </c>
      <c r="AV156" s="34" t="str">
        <f>""</f>
        <v/>
      </c>
      <c r="AW156" s="34" t="str">
        <f>""</f>
        <v/>
      </c>
      <c r="AX156" s="24">
        <v>12</v>
      </c>
      <c r="AY156" s="23">
        <f>Table15[[#This Row],[SI]]/895</f>
        <v>1.3407821229050279E-2</v>
      </c>
    </row>
    <row r="157" spans="1:51">
      <c r="A157" s="6" t="s">
        <v>168</v>
      </c>
      <c r="B157" s="17"/>
      <c r="C157" s="31">
        <f>Table15[[#This Row],[AT]]/B5</f>
        <v>0</v>
      </c>
      <c r="D157" s="30">
        <v>6</v>
      </c>
      <c r="E157" s="31">
        <f>Table15[[#This Row],[BE]]/401</f>
        <v>1.4962593516209476E-2</v>
      </c>
      <c r="F157" s="30">
        <v>10</v>
      </c>
      <c r="G157" s="31">
        <f>Table15[[#This Row],[CY]]/316</f>
        <v>3.1645569620253167E-2</v>
      </c>
      <c r="H157" s="30"/>
      <c r="I157" s="31">
        <f>Table15[[#This Row],[CZ]]/14</f>
        <v>0</v>
      </c>
      <c r="J157" s="34" t="str">
        <f>""</f>
        <v/>
      </c>
      <c r="K157" s="34" t="str">
        <f>""</f>
        <v/>
      </c>
      <c r="L157" s="30">
        <v>2</v>
      </c>
      <c r="M157" s="31">
        <f>Table15[[#This Row],[DK]]/96</f>
        <v>2.0833333333333332E-2</v>
      </c>
      <c r="N157" s="24">
        <v>0</v>
      </c>
      <c r="O157" s="23">
        <f>Table15[[#This Row],[EDPS]]/69</f>
        <v>0</v>
      </c>
      <c r="P157" s="24">
        <v>0</v>
      </c>
      <c r="Q157" s="23">
        <f>Table15[[#This Row],[EE]]/16</f>
        <v>0</v>
      </c>
      <c r="R157" s="24">
        <v>1</v>
      </c>
      <c r="S157" s="23">
        <f>Table15[[#This Row],[EL]]/28</f>
        <v>3.5714285714285712E-2</v>
      </c>
      <c r="T157" s="24"/>
      <c r="U157" s="23"/>
      <c r="V157" s="24">
        <v>1</v>
      </c>
      <c r="W157" s="23">
        <f>Table15[[#This Row],[FI]]/50</f>
        <v>0.02</v>
      </c>
      <c r="X157" s="24">
        <v>1</v>
      </c>
      <c r="Y157" s="23">
        <f>Table15[[#This Row],[FR]]/14</f>
        <v>7.1428571428571425E-2</v>
      </c>
      <c r="Z157" s="24">
        <v>272</v>
      </c>
      <c r="AA157" s="23">
        <f>Table15[[#This Row],[HR]]/3031</f>
        <v>8.9739359947212147E-2</v>
      </c>
      <c r="AB157" s="24">
        <v>6</v>
      </c>
      <c r="AC157" s="23">
        <f>Table15[[#This Row],[HU]]/134</f>
        <v>4.4776119402985072E-2</v>
      </c>
      <c r="AD157" s="24">
        <v>0</v>
      </c>
      <c r="AE157" s="23">
        <f>Table15[[#This Row],[IE]]/66</f>
        <v>0</v>
      </c>
      <c r="AF157" s="24">
        <v>1</v>
      </c>
      <c r="AG157" s="23">
        <f>Table15[[#This Row],[IT]]/55</f>
        <v>1.8181818181818181E-2</v>
      </c>
      <c r="AH157" s="24">
        <v>5</v>
      </c>
      <c r="AI157" s="23">
        <f>Table15[[#This Row],[LI]]/71</f>
        <v>7.0422535211267609E-2</v>
      </c>
      <c r="AJ157" s="24">
        <v>0</v>
      </c>
      <c r="AK157" s="23">
        <f>Table15[[#This Row],[LT]]/9</f>
        <v>0</v>
      </c>
      <c r="AL157" s="25">
        <v>3</v>
      </c>
      <c r="AM157" s="23">
        <f>Table15[[#This Row],[LV]]/179</f>
        <v>1.6759776536312849E-2</v>
      </c>
      <c r="AN157" s="24">
        <v>5</v>
      </c>
      <c r="AO157" s="23">
        <f>Table15[[#This Row],[MT]]/109</f>
        <v>4.5871559633027525E-2</v>
      </c>
      <c r="AP157" s="24">
        <v>27</v>
      </c>
      <c r="AQ157" s="31">
        <f>Table15[[#This Row],[NL]]/946</f>
        <v>2.8541226215644821E-2</v>
      </c>
      <c r="AR157" s="34" t="str">
        <f>""</f>
        <v/>
      </c>
      <c r="AS157" s="35" t="str">
        <f>""</f>
        <v/>
      </c>
      <c r="AT157" s="24">
        <v>19</v>
      </c>
      <c r="AU157" s="23">
        <f>Table15[[#This Row],[PT]]/625</f>
        <v>3.04E-2</v>
      </c>
      <c r="AV157" s="34" t="str">
        <f>""</f>
        <v/>
      </c>
      <c r="AW157" s="34" t="str">
        <f>""</f>
        <v/>
      </c>
      <c r="AX157" s="24">
        <v>16</v>
      </c>
      <c r="AY157" s="23">
        <f>Table15[[#This Row],[SI]]/895</f>
        <v>1.7877094972067038E-2</v>
      </c>
    </row>
    <row r="158" spans="1:51">
      <c r="A158" s="6" t="s">
        <v>237</v>
      </c>
      <c r="B158" s="34" t="str">
        <f>""</f>
        <v/>
      </c>
      <c r="C158" s="34" t="str">
        <f>""</f>
        <v/>
      </c>
      <c r="D158" s="34" t="str">
        <f>""</f>
        <v/>
      </c>
      <c r="E158" s="34" t="str">
        <f>""</f>
        <v/>
      </c>
      <c r="F158" s="34" t="str">
        <f>""</f>
        <v/>
      </c>
      <c r="G158" s="34" t="str">
        <f>""</f>
        <v/>
      </c>
      <c r="H158" s="34" t="str">
        <f>""</f>
        <v/>
      </c>
      <c r="I158" s="34" t="str">
        <f>""</f>
        <v/>
      </c>
      <c r="J158" s="30">
        <v>3</v>
      </c>
      <c r="K158" s="31">
        <f>Table15[[#This Row],[DE-BavPrivSec]]/35</f>
        <v>8.5714285714285715E-2</v>
      </c>
      <c r="L158" s="34" t="str">
        <f>""</f>
        <v/>
      </c>
      <c r="M158" s="34" t="str">
        <f>""</f>
        <v/>
      </c>
      <c r="N158" s="34" t="str">
        <f>""</f>
        <v/>
      </c>
      <c r="O158" s="34" t="str">
        <f>""</f>
        <v/>
      </c>
      <c r="P158" s="34" t="str">
        <f>""</f>
        <v/>
      </c>
      <c r="Q158" s="34" t="str">
        <f>""</f>
        <v/>
      </c>
      <c r="R158" s="34" t="str">
        <f>""</f>
        <v/>
      </c>
      <c r="S158" s="34" t="str">
        <f>""</f>
        <v/>
      </c>
      <c r="T158" s="34" t="str">
        <f>""</f>
        <v/>
      </c>
      <c r="U158" s="34" t="str">
        <f>""</f>
        <v/>
      </c>
      <c r="V158" s="34" t="str">
        <f>""</f>
        <v/>
      </c>
      <c r="W158" s="34" t="str">
        <f>""</f>
        <v/>
      </c>
      <c r="X158" s="34" t="str">
        <f>""</f>
        <v/>
      </c>
      <c r="Y158" s="34" t="str">
        <f>""</f>
        <v/>
      </c>
      <c r="Z158" s="34" t="str">
        <f>""</f>
        <v/>
      </c>
      <c r="AA158" s="34" t="str">
        <f>""</f>
        <v/>
      </c>
      <c r="AB158" s="34" t="str">
        <f>""</f>
        <v/>
      </c>
      <c r="AC158" s="34" t="str">
        <f>""</f>
        <v/>
      </c>
      <c r="AD158" s="34" t="str">
        <f>""</f>
        <v/>
      </c>
      <c r="AE158" s="34" t="str">
        <f>""</f>
        <v/>
      </c>
      <c r="AF158" s="34" t="str">
        <f>""</f>
        <v/>
      </c>
      <c r="AG158" s="34" t="str">
        <f>""</f>
        <v/>
      </c>
      <c r="AH158" s="34" t="str">
        <f>""</f>
        <v/>
      </c>
      <c r="AI158" s="34" t="str">
        <f>""</f>
        <v/>
      </c>
      <c r="AJ158" s="34" t="str">
        <f>""</f>
        <v/>
      </c>
      <c r="AK158" s="34" t="str">
        <f>""</f>
        <v/>
      </c>
      <c r="AL158" s="34" t="str">
        <f>""</f>
        <v/>
      </c>
      <c r="AM158" s="34" t="str">
        <f>""</f>
        <v/>
      </c>
      <c r="AN158" s="34" t="str">
        <f>""</f>
        <v/>
      </c>
      <c r="AO158" s="34" t="str">
        <f>""</f>
        <v/>
      </c>
      <c r="AP158" s="34" t="str">
        <f>""</f>
        <v/>
      </c>
      <c r="AQ158" s="34" t="str">
        <f>""</f>
        <v/>
      </c>
      <c r="AR158" s="34" t="str">
        <f>""</f>
        <v/>
      </c>
      <c r="AS158" s="34" t="str">
        <f>""</f>
        <v/>
      </c>
      <c r="AT158" s="34" t="str">
        <f>""</f>
        <v/>
      </c>
      <c r="AU158" s="34" t="str">
        <f>""</f>
        <v/>
      </c>
      <c r="AV158" s="34" t="str">
        <f>""</f>
        <v/>
      </c>
      <c r="AW158" s="34" t="str">
        <f>""</f>
        <v/>
      </c>
      <c r="AX158" s="34" t="str">
        <f>""</f>
        <v/>
      </c>
      <c r="AY158" s="34" t="str">
        <f>""</f>
        <v/>
      </c>
    </row>
    <row r="159" spans="1:51">
      <c r="A159" s="6" t="s">
        <v>238</v>
      </c>
      <c r="B159" s="34" t="str">
        <f>""</f>
        <v/>
      </c>
      <c r="C159" s="34" t="str">
        <f>""</f>
        <v/>
      </c>
      <c r="D159" s="34" t="str">
        <f>""</f>
        <v/>
      </c>
      <c r="E159" s="34" t="str">
        <f>""</f>
        <v/>
      </c>
      <c r="F159" s="34" t="str">
        <f>""</f>
        <v/>
      </c>
      <c r="G159" s="34" t="str">
        <f>""</f>
        <v/>
      </c>
      <c r="H159" s="34" t="str">
        <f>""</f>
        <v/>
      </c>
      <c r="I159" s="34" t="str">
        <f>""</f>
        <v/>
      </c>
      <c r="J159" s="30">
        <v>2</v>
      </c>
      <c r="K159" s="31">
        <f>Table15[[#This Row],[DE-BavPrivSec]]/35</f>
        <v>5.7142857142857141E-2</v>
      </c>
      <c r="L159" s="34" t="str">
        <f>""</f>
        <v/>
      </c>
      <c r="M159" s="34" t="str">
        <f>""</f>
        <v/>
      </c>
      <c r="N159" s="34" t="str">
        <f>""</f>
        <v/>
      </c>
      <c r="O159" s="34" t="str">
        <f>""</f>
        <v/>
      </c>
      <c r="P159" s="34" t="str">
        <f>""</f>
        <v/>
      </c>
      <c r="Q159" s="34" t="str">
        <f>""</f>
        <v/>
      </c>
      <c r="R159" s="34" t="str">
        <f>""</f>
        <v/>
      </c>
      <c r="S159" s="34" t="str">
        <f>""</f>
        <v/>
      </c>
      <c r="T159" s="34" t="str">
        <f>""</f>
        <v/>
      </c>
      <c r="U159" s="34" t="str">
        <f>""</f>
        <v/>
      </c>
      <c r="V159" s="34" t="str">
        <f>""</f>
        <v/>
      </c>
      <c r="W159" s="34" t="str">
        <f>""</f>
        <v/>
      </c>
      <c r="X159" s="34" t="str">
        <f>""</f>
        <v/>
      </c>
      <c r="Y159" s="34" t="str">
        <f>""</f>
        <v/>
      </c>
      <c r="Z159" s="34" t="str">
        <f>""</f>
        <v/>
      </c>
      <c r="AA159" s="34" t="str">
        <f>""</f>
        <v/>
      </c>
      <c r="AB159" s="34" t="str">
        <f>""</f>
        <v/>
      </c>
      <c r="AC159" s="34" t="str">
        <f>""</f>
        <v/>
      </c>
      <c r="AD159" s="34" t="str">
        <f>""</f>
        <v/>
      </c>
      <c r="AE159" s="34" t="str">
        <f>""</f>
        <v/>
      </c>
      <c r="AF159" s="34" t="str">
        <f>""</f>
        <v/>
      </c>
      <c r="AG159" s="34" t="str">
        <f>""</f>
        <v/>
      </c>
      <c r="AH159" s="34" t="str">
        <f>""</f>
        <v/>
      </c>
      <c r="AI159" s="34" t="str">
        <f>""</f>
        <v/>
      </c>
      <c r="AJ159" s="34" t="str">
        <f>""</f>
        <v/>
      </c>
      <c r="AK159" s="34" t="str">
        <f>""</f>
        <v/>
      </c>
      <c r="AL159" s="34" t="str">
        <f>""</f>
        <v/>
      </c>
      <c r="AM159" s="34" t="str">
        <f>""</f>
        <v/>
      </c>
      <c r="AN159" s="34" t="str">
        <f>""</f>
        <v/>
      </c>
      <c r="AO159" s="34" t="str">
        <f>""</f>
        <v/>
      </c>
      <c r="AP159" s="34" t="str">
        <f>""</f>
        <v/>
      </c>
      <c r="AQ159" s="34" t="str">
        <f>""</f>
        <v/>
      </c>
      <c r="AR159" s="34" t="str">
        <f>""</f>
        <v/>
      </c>
      <c r="AS159" s="34" t="str">
        <f>""</f>
        <v/>
      </c>
      <c r="AT159" s="34" t="str">
        <f>""</f>
        <v/>
      </c>
      <c r="AU159" s="34" t="str">
        <f>""</f>
        <v/>
      </c>
      <c r="AV159" s="34" t="str">
        <f>""</f>
        <v/>
      </c>
      <c r="AW159" s="34" t="str">
        <f>""</f>
        <v/>
      </c>
      <c r="AX159" s="34" t="str">
        <f>""</f>
        <v/>
      </c>
      <c r="AY159" s="34" t="str">
        <f>""</f>
        <v/>
      </c>
    </row>
    <row r="160" spans="1:51">
      <c r="A160" s="6" t="s">
        <v>239</v>
      </c>
      <c r="B160" s="34" t="str">
        <f>""</f>
        <v/>
      </c>
      <c r="C160" s="34" t="str">
        <f>""</f>
        <v/>
      </c>
      <c r="D160" s="34" t="str">
        <f>""</f>
        <v/>
      </c>
      <c r="E160" s="34" t="str">
        <f>""</f>
        <v/>
      </c>
      <c r="F160" s="34" t="str">
        <f>""</f>
        <v/>
      </c>
      <c r="G160" s="34" t="str">
        <f>""</f>
        <v/>
      </c>
      <c r="H160" s="34" t="str">
        <f>""</f>
        <v/>
      </c>
      <c r="I160" s="34" t="str">
        <f>""</f>
        <v/>
      </c>
      <c r="J160" s="30">
        <v>3</v>
      </c>
      <c r="K160" s="31">
        <f>Table15[[#This Row],[DE-BavPrivSec]]/35</f>
        <v>8.5714285714285715E-2</v>
      </c>
      <c r="L160" s="34" t="str">
        <f>""</f>
        <v/>
      </c>
      <c r="M160" s="34" t="str">
        <f>""</f>
        <v/>
      </c>
      <c r="N160" s="34" t="str">
        <f>""</f>
        <v/>
      </c>
      <c r="O160" s="34" t="str">
        <f>""</f>
        <v/>
      </c>
      <c r="P160" s="34" t="str">
        <f>""</f>
        <v/>
      </c>
      <c r="Q160" s="34" t="str">
        <f>""</f>
        <v/>
      </c>
      <c r="R160" s="34" t="str">
        <f>""</f>
        <v/>
      </c>
      <c r="S160" s="34" t="str">
        <f>""</f>
        <v/>
      </c>
      <c r="T160" s="34" t="str">
        <f>""</f>
        <v/>
      </c>
      <c r="U160" s="34" t="str">
        <f>""</f>
        <v/>
      </c>
      <c r="V160" s="34" t="str">
        <f>""</f>
        <v/>
      </c>
      <c r="W160" s="34" t="str">
        <f>""</f>
        <v/>
      </c>
      <c r="X160" s="34" t="str">
        <f>""</f>
        <v/>
      </c>
      <c r="Y160" s="34" t="str">
        <f>""</f>
        <v/>
      </c>
      <c r="Z160" s="34" t="str">
        <f>""</f>
        <v/>
      </c>
      <c r="AA160" s="34" t="str">
        <f>""</f>
        <v/>
      </c>
      <c r="AB160" s="34" t="str">
        <f>""</f>
        <v/>
      </c>
      <c r="AC160" s="34" t="str">
        <f>""</f>
        <v/>
      </c>
      <c r="AD160" s="34" t="str">
        <f>""</f>
        <v/>
      </c>
      <c r="AE160" s="34" t="str">
        <f>""</f>
        <v/>
      </c>
      <c r="AF160" s="34" t="str">
        <f>""</f>
        <v/>
      </c>
      <c r="AG160" s="34" t="str">
        <f>""</f>
        <v/>
      </c>
      <c r="AH160" s="34" t="str">
        <f>""</f>
        <v/>
      </c>
      <c r="AI160" s="34" t="str">
        <f>""</f>
        <v/>
      </c>
      <c r="AJ160" s="34" t="str">
        <f>""</f>
        <v/>
      </c>
      <c r="AK160" s="34" t="str">
        <f>""</f>
        <v/>
      </c>
      <c r="AL160" s="34" t="str">
        <f>""</f>
        <v/>
      </c>
      <c r="AM160" s="34" t="str">
        <f>""</f>
        <v/>
      </c>
      <c r="AN160" s="34" t="str">
        <f>""</f>
        <v/>
      </c>
      <c r="AO160" s="34" t="str">
        <f>""</f>
        <v/>
      </c>
      <c r="AP160" s="34" t="str">
        <f>""</f>
        <v/>
      </c>
      <c r="AQ160" s="34" t="str">
        <f>""</f>
        <v/>
      </c>
      <c r="AR160" s="34" t="str">
        <f>""</f>
        <v/>
      </c>
      <c r="AS160" s="34" t="str">
        <f>""</f>
        <v/>
      </c>
      <c r="AT160" s="34" t="str">
        <f>""</f>
        <v/>
      </c>
      <c r="AU160" s="34" t="str">
        <f>""</f>
        <v/>
      </c>
      <c r="AV160" s="34" t="str">
        <f>""</f>
        <v/>
      </c>
      <c r="AW160" s="34" t="str">
        <f>""</f>
        <v/>
      </c>
      <c r="AX160" s="34" t="str">
        <f>""</f>
        <v/>
      </c>
      <c r="AY160" s="34" t="str">
        <f>""</f>
        <v/>
      </c>
    </row>
    <row r="161" spans="1:51">
      <c r="A161" s="6" t="s">
        <v>240</v>
      </c>
      <c r="B161" s="34" t="str">
        <f>""</f>
        <v/>
      </c>
      <c r="C161" s="34" t="str">
        <f>""</f>
        <v/>
      </c>
      <c r="D161" s="34" t="str">
        <f>""</f>
        <v/>
      </c>
      <c r="E161" s="34" t="str">
        <f>""</f>
        <v/>
      </c>
      <c r="F161" s="34" t="str">
        <f>""</f>
        <v/>
      </c>
      <c r="G161" s="34" t="str">
        <f>""</f>
        <v/>
      </c>
      <c r="H161" s="34" t="str">
        <f>""</f>
        <v/>
      </c>
      <c r="I161" s="34" t="str">
        <f>""</f>
        <v/>
      </c>
      <c r="J161" s="30">
        <v>5</v>
      </c>
      <c r="K161" s="31">
        <f>Table15[[#This Row],[DE-BavPrivSec]]/35</f>
        <v>0.14285714285714285</v>
      </c>
      <c r="L161" s="34" t="str">
        <f>""</f>
        <v/>
      </c>
      <c r="M161" s="34" t="str">
        <f>""</f>
        <v/>
      </c>
      <c r="N161" s="34" t="str">
        <f>""</f>
        <v/>
      </c>
      <c r="O161" s="34" t="str">
        <f>""</f>
        <v/>
      </c>
      <c r="P161" s="34" t="str">
        <f>""</f>
        <v/>
      </c>
      <c r="Q161" s="34" t="str">
        <f>""</f>
        <v/>
      </c>
      <c r="R161" s="34" t="str">
        <f>""</f>
        <v/>
      </c>
      <c r="S161" s="34" t="str">
        <f>""</f>
        <v/>
      </c>
      <c r="T161" s="34" t="str">
        <f>""</f>
        <v/>
      </c>
      <c r="U161" s="34" t="str">
        <f>""</f>
        <v/>
      </c>
      <c r="V161" s="34" t="str">
        <f>""</f>
        <v/>
      </c>
      <c r="W161" s="34" t="str">
        <f>""</f>
        <v/>
      </c>
      <c r="X161" s="34" t="str">
        <f>""</f>
        <v/>
      </c>
      <c r="Y161" s="34" t="str">
        <f>""</f>
        <v/>
      </c>
      <c r="Z161" s="34" t="str">
        <f>""</f>
        <v/>
      </c>
      <c r="AA161" s="34" t="str">
        <f>""</f>
        <v/>
      </c>
      <c r="AB161" s="34" t="str">
        <f>""</f>
        <v/>
      </c>
      <c r="AC161" s="34" t="str">
        <f>""</f>
        <v/>
      </c>
      <c r="AD161" s="34" t="str">
        <f>""</f>
        <v/>
      </c>
      <c r="AE161" s="34" t="str">
        <f>""</f>
        <v/>
      </c>
      <c r="AF161" s="34" t="str">
        <f>""</f>
        <v/>
      </c>
      <c r="AG161" s="34" t="str">
        <f>""</f>
        <v/>
      </c>
      <c r="AH161" s="34" t="str">
        <f>""</f>
        <v/>
      </c>
      <c r="AI161" s="34" t="str">
        <f>""</f>
        <v/>
      </c>
      <c r="AJ161" s="34" t="str">
        <f>""</f>
        <v/>
      </c>
      <c r="AK161" s="34" t="str">
        <f>""</f>
        <v/>
      </c>
      <c r="AL161" s="34" t="str">
        <f>""</f>
        <v/>
      </c>
      <c r="AM161" s="34" t="str">
        <f>""</f>
        <v/>
      </c>
      <c r="AN161" s="34" t="str">
        <f>""</f>
        <v/>
      </c>
      <c r="AO161" s="34" t="str">
        <f>""</f>
        <v/>
      </c>
      <c r="AP161" s="34" t="str">
        <f>""</f>
        <v/>
      </c>
      <c r="AQ161" s="34" t="str">
        <f>""</f>
        <v/>
      </c>
      <c r="AR161" s="34" t="str">
        <f>""</f>
        <v/>
      </c>
      <c r="AS161" s="34" t="str">
        <f>""</f>
        <v/>
      </c>
      <c r="AT161" s="34" t="str">
        <f>""</f>
        <v/>
      </c>
      <c r="AU161" s="34" t="str">
        <f>""</f>
        <v/>
      </c>
      <c r="AV161" s="34" t="str">
        <f>""</f>
        <v/>
      </c>
      <c r="AW161" s="34" t="str">
        <f>""</f>
        <v/>
      </c>
      <c r="AX161" s="34" t="str">
        <f>""</f>
        <v/>
      </c>
      <c r="AY161" s="34" t="str">
        <f>""</f>
        <v/>
      </c>
    </row>
    <row r="162" spans="1:51" ht="114">
      <c r="A162" s="5" t="s">
        <v>241</v>
      </c>
      <c r="B162" s="34" t="str">
        <f>""</f>
        <v/>
      </c>
      <c r="C162" s="34" t="str">
        <f>""</f>
        <v/>
      </c>
      <c r="D162" s="34" t="str">
        <f>""</f>
        <v/>
      </c>
      <c r="E162" s="34" t="str">
        <f>""</f>
        <v/>
      </c>
      <c r="F162" s="34" t="str">
        <f>""</f>
        <v/>
      </c>
      <c r="G162" s="34" t="str">
        <f>""</f>
        <v/>
      </c>
      <c r="H162" s="34" t="str">
        <f>""</f>
        <v/>
      </c>
      <c r="I162" s="34" t="str">
        <f>""</f>
        <v/>
      </c>
      <c r="J162" s="34" t="str">
        <f>""</f>
        <v/>
      </c>
      <c r="K162" s="34" t="str">
        <f>""</f>
        <v/>
      </c>
      <c r="L162" s="34" t="str">
        <f>""</f>
        <v/>
      </c>
      <c r="M162" s="34" t="str">
        <f>""</f>
        <v/>
      </c>
      <c r="N162" s="34" t="str">
        <f>""</f>
        <v/>
      </c>
      <c r="O162" s="34" t="str">
        <f>""</f>
        <v/>
      </c>
      <c r="P162" s="34" t="str">
        <f>""</f>
        <v/>
      </c>
      <c r="Q162" s="34" t="str">
        <f>""</f>
        <v/>
      </c>
      <c r="R162" s="34" t="str">
        <f>""</f>
        <v/>
      </c>
      <c r="S162" s="34" t="str">
        <f>""</f>
        <v/>
      </c>
      <c r="T162" s="34" t="str">
        <f>""</f>
        <v/>
      </c>
      <c r="U162" s="34" t="str">
        <f>""</f>
        <v/>
      </c>
      <c r="V162" s="34" t="str">
        <f>""</f>
        <v/>
      </c>
      <c r="W162" s="34" t="str">
        <f>""</f>
        <v/>
      </c>
      <c r="X162" s="34" t="str">
        <f>""</f>
        <v/>
      </c>
      <c r="Y162" s="34" t="str">
        <f>""</f>
        <v/>
      </c>
      <c r="Z162" s="34" t="str">
        <f>""</f>
        <v/>
      </c>
      <c r="AA162" s="34" t="str">
        <f>""</f>
        <v/>
      </c>
      <c r="AB162" s="34" t="str">
        <f>""</f>
        <v/>
      </c>
      <c r="AC162" s="34" t="str">
        <f>""</f>
        <v/>
      </c>
      <c r="AD162" s="34" t="str">
        <f>""</f>
        <v/>
      </c>
      <c r="AE162" s="34" t="str">
        <f>""</f>
        <v/>
      </c>
      <c r="AF162" s="34" t="str">
        <f>""</f>
        <v/>
      </c>
      <c r="AG162" s="34" t="str">
        <f>""</f>
        <v/>
      </c>
      <c r="AH162" s="34" t="str">
        <f>""</f>
        <v/>
      </c>
      <c r="AI162" s="34" t="str">
        <f>""</f>
        <v/>
      </c>
      <c r="AJ162" s="34" t="str">
        <f>""</f>
        <v/>
      </c>
      <c r="AK162" s="34" t="str">
        <f>""</f>
        <v/>
      </c>
      <c r="AL162" s="34" t="str">
        <f>""</f>
        <v/>
      </c>
      <c r="AM162" s="34" t="str">
        <f>""</f>
        <v/>
      </c>
      <c r="AN162" s="34" t="str">
        <f>""</f>
        <v/>
      </c>
      <c r="AO162" s="34" t="str">
        <f>""</f>
        <v/>
      </c>
      <c r="AP162" s="34" t="str">
        <f>""</f>
        <v/>
      </c>
      <c r="AQ162" s="34" t="str">
        <f>""</f>
        <v/>
      </c>
      <c r="AR162" s="34" t="str">
        <f>""</f>
        <v/>
      </c>
      <c r="AS162" s="34" t="str">
        <f>""</f>
        <v/>
      </c>
      <c r="AT162" s="34" t="str">
        <f>""</f>
        <v/>
      </c>
      <c r="AU162" s="34" t="str">
        <f>""</f>
        <v/>
      </c>
      <c r="AV162" s="34" t="str">
        <f>""</f>
        <v/>
      </c>
      <c r="AW162" s="34" t="str">
        <f>""</f>
        <v/>
      </c>
      <c r="AX162" s="34" t="str">
        <f>""</f>
        <v/>
      </c>
      <c r="AY162" s="34" t="str">
        <f>""</f>
        <v/>
      </c>
    </row>
    <row r="163" spans="1:51">
      <c r="A163" s="6" t="s">
        <v>242</v>
      </c>
      <c r="B163" s="14">
        <v>5</v>
      </c>
      <c r="C163" s="31">
        <f>Table15[[#This Row],[AT]]/B5</f>
        <v>0.45454545454545453</v>
      </c>
      <c r="D163" s="30">
        <v>53</v>
      </c>
      <c r="E163" s="31">
        <f>Table15[[#This Row],[BE]]/401</f>
        <v>0.13216957605985039</v>
      </c>
      <c r="F163" s="30">
        <v>138</v>
      </c>
      <c r="G163" s="31">
        <f>Table15[[#This Row],[CY]]/316</f>
        <v>0.43670886075949367</v>
      </c>
      <c r="H163" s="30">
        <v>3</v>
      </c>
      <c r="I163" s="31">
        <f>Table15[[#This Row],[CZ]]/14</f>
        <v>0.21428571428571427</v>
      </c>
      <c r="J163" s="30">
        <v>10</v>
      </c>
      <c r="K163" s="31">
        <f>Table15[[#This Row],[DE-BavPrivSec]]/35</f>
        <v>0.2857142857142857</v>
      </c>
      <c r="L163" s="30">
        <v>4</v>
      </c>
      <c r="M163" s="31">
        <f>Table15[[#This Row],[DK]]/96</f>
        <v>4.1666666666666664E-2</v>
      </c>
      <c r="N163" s="24">
        <v>12</v>
      </c>
      <c r="O163" s="23">
        <f>Table15[[#This Row],[EDPS]]/69</f>
        <v>0.17391304347826086</v>
      </c>
      <c r="P163" s="24">
        <v>3</v>
      </c>
      <c r="Q163" s="23">
        <f>Table15[[#This Row],[EE]]/16</f>
        <v>0.1875</v>
      </c>
      <c r="R163" s="24">
        <v>8</v>
      </c>
      <c r="S163" s="23">
        <f>Table15[[#This Row],[EL]]/28</f>
        <v>0.2857142857142857</v>
      </c>
      <c r="T163" s="24"/>
      <c r="U163" s="23">
        <v>0.36899999999999999</v>
      </c>
      <c r="V163" s="24">
        <v>3</v>
      </c>
      <c r="W163" s="23">
        <f>Table15[[#This Row],[FI]]/50</f>
        <v>0.06</v>
      </c>
      <c r="X163" s="34" t="str">
        <f>""</f>
        <v/>
      </c>
      <c r="Y163" s="34" t="str">
        <f>""</f>
        <v/>
      </c>
      <c r="Z163" s="24">
        <v>719</v>
      </c>
      <c r="AA163" s="23">
        <f>Table15[[#This Row],[HR]]/3031</f>
        <v>0.2372154404486968</v>
      </c>
      <c r="AB163" s="24">
        <v>55</v>
      </c>
      <c r="AC163" s="23">
        <f>Table15[[#This Row],[HU]]/134</f>
        <v>0.41044776119402987</v>
      </c>
      <c r="AD163" s="24">
        <v>11</v>
      </c>
      <c r="AE163" s="23">
        <f>Table15[[#This Row],[IE]]/66</f>
        <v>0.16666666666666666</v>
      </c>
      <c r="AF163" s="24">
        <v>10</v>
      </c>
      <c r="AG163" s="23">
        <f>Table15[[#This Row],[IT]]/55</f>
        <v>0.18181818181818182</v>
      </c>
      <c r="AH163" s="24">
        <v>16</v>
      </c>
      <c r="AI163" s="23">
        <f>Table15[[#This Row],[LI]]/71</f>
        <v>0.22535211267605634</v>
      </c>
      <c r="AJ163" s="24">
        <v>4</v>
      </c>
      <c r="AK163" s="23">
        <f>Table15[[#This Row],[LT]]/9</f>
        <v>0.44444444444444442</v>
      </c>
      <c r="AL163" s="25">
        <v>48</v>
      </c>
      <c r="AM163" s="23">
        <f>Table15[[#This Row],[LV]]/179</f>
        <v>0.26815642458100558</v>
      </c>
      <c r="AN163" s="24">
        <v>47</v>
      </c>
      <c r="AO163" s="23">
        <f>Table15[[#This Row],[MT]]/109</f>
        <v>0.43119266055045874</v>
      </c>
      <c r="AP163" s="24">
        <v>126</v>
      </c>
      <c r="AQ163" s="31">
        <f>Table15[[#This Row],[NL]]/946</f>
        <v>0.1331923890063425</v>
      </c>
      <c r="AR163" s="34" t="str">
        <f>""</f>
        <v/>
      </c>
      <c r="AS163" s="35" t="str">
        <f>""</f>
        <v/>
      </c>
      <c r="AT163" s="24">
        <v>129</v>
      </c>
      <c r="AU163" s="23">
        <f>Table15[[#This Row],[PT]]/625</f>
        <v>0.2064</v>
      </c>
      <c r="AV163" s="24">
        <v>11</v>
      </c>
      <c r="AW163" s="23">
        <f>Table15[[#This Row],[SE]]/48</f>
        <v>0.22916666666666666</v>
      </c>
      <c r="AX163" s="24">
        <v>129</v>
      </c>
      <c r="AY163" s="23">
        <f>Table15[[#This Row],[SI]]/895</f>
        <v>0.14413407821229049</v>
      </c>
    </row>
    <row r="164" spans="1:51">
      <c r="A164" s="6" t="s">
        <v>243</v>
      </c>
      <c r="B164" s="14">
        <v>2</v>
      </c>
      <c r="C164" s="31">
        <f>Table15[[#This Row],[AT]]/B5</f>
        <v>0.18181818181818182</v>
      </c>
      <c r="D164" s="30">
        <v>99</v>
      </c>
      <c r="E164" s="31">
        <f>Table15[[#This Row],[BE]]/401</f>
        <v>0.24688279301745636</v>
      </c>
      <c r="F164" s="30">
        <v>118</v>
      </c>
      <c r="G164" s="31">
        <f>Table15[[#This Row],[CY]]/316</f>
        <v>0.37341772151898733</v>
      </c>
      <c r="H164" s="30">
        <v>6</v>
      </c>
      <c r="I164" s="31">
        <f>Table15[[#This Row],[CZ]]/14</f>
        <v>0.42857142857142855</v>
      </c>
      <c r="J164" s="30">
        <v>14</v>
      </c>
      <c r="K164" s="31">
        <f>Table15[[#This Row],[DE-BavPrivSec]]/35</f>
        <v>0.4</v>
      </c>
      <c r="L164" s="30">
        <v>17</v>
      </c>
      <c r="M164" s="31">
        <f>Table15[[#This Row],[DK]]/96</f>
        <v>0.17708333333333334</v>
      </c>
      <c r="N164" s="24">
        <v>35</v>
      </c>
      <c r="O164" s="23">
        <f>Table15[[#This Row],[EDPS]]/69</f>
        <v>0.50724637681159424</v>
      </c>
      <c r="P164" s="24">
        <v>8</v>
      </c>
      <c r="Q164" s="23">
        <f>Table15[[#This Row],[EE]]/16</f>
        <v>0.5</v>
      </c>
      <c r="R164" s="24">
        <v>8</v>
      </c>
      <c r="S164" s="23">
        <f>Table15[[#This Row],[EL]]/28</f>
        <v>0.2857142857142857</v>
      </c>
      <c r="T164" s="24"/>
      <c r="U164" s="23">
        <v>0.191</v>
      </c>
      <c r="V164" s="24">
        <v>9</v>
      </c>
      <c r="W164" s="23">
        <f>Table15[[#This Row],[FI]]/50</f>
        <v>0.18</v>
      </c>
      <c r="X164" s="34" t="str">
        <f>""</f>
        <v/>
      </c>
      <c r="Y164" s="34" t="str">
        <f>""</f>
        <v/>
      </c>
      <c r="Z164" s="24">
        <v>163</v>
      </c>
      <c r="AA164" s="23">
        <f>Table15[[#This Row],[HR]]/3031</f>
        <v>5.3777631144836691E-2</v>
      </c>
      <c r="AB164" s="24">
        <v>40</v>
      </c>
      <c r="AC164" s="23">
        <f>Table15[[#This Row],[HU]]/134</f>
        <v>0.29850746268656714</v>
      </c>
      <c r="AD164" s="24">
        <v>31</v>
      </c>
      <c r="AE164" s="23">
        <f>Table15[[#This Row],[IE]]/66</f>
        <v>0.46969696969696972</v>
      </c>
      <c r="AF164" s="24">
        <v>29</v>
      </c>
      <c r="AG164" s="23">
        <f>Table15[[#This Row],[IT]]/55</f>
        <v>0.52727272727272723</v>
      </c>
      <c r="AH164" s="24">
        <v>16</v>
      </c>
      <c r="AI164" s="23">
        <f>Table15[[#This Row],[LI]]/71</f>
        <v>0.22535211267605634</v>
      </c>
      <c r="AJ164" s="24">
        <v>4</v>
      </c>
      <c r="AK164" s="23">
        <f>Table15[[#This Row],[LT]]/9</f>
        <v>0.44444444444444442</v>
      </c>
      <c r="AL164" s="25">
        <v>42</v>
      </c>
      <c r="AM164" s="23">
        <f>Table15[[#This Row],[LV]]/179</f>
        <v>0.23463687150837989</v>
      </c>
      <c r="AN164" s="24">
        <v>38</v>
      </c>
      <c r="AO164" s="23">
        <f>Table15[[#This Row],[MT]]/109</f>
        <v>0.34862385321100919</v>
      </c>
      <c r="AP164" s="24">
        <v>153</v>
      </c>
      <c r="AQ164" s="31">
        <f>Table15[[#This Row],[NL]]/946</f>
        <v>0.16173361522198731</v>
      </c>
      <c r="AR164" s="34" t="str">
        <f>""</f>
        <v/>
      </c>
      <c r="AS164" s="35" t="str">
        <f>""</f>
        <v/>
      </c>
      <c r="AT164" s="24">
        <v>175</v>
      </c>
      <c r="AU164" s="23">
        <f>Table15[[#This Row],[PT]]/625</f>
        <v>0.28000000000000003</v>
      </c>
      <c r="AV164" s="24">
        <v>7</v>
      </c>
      <c r="AW164" s="23">
        <f>Table15[[#This Row],[SE]]/48</f>
        <v>0.14583333333333334</v>
      </c>
      <c r="AX164" s="24">
        <v>152</v>
      </c>
      <c r="AY164" s="23">
        <f>Table15[[#This Row],[SI]]/895</f>
        <v>0.16983240223463686</v>
      </c>
    </row>
    <row r="165" spans="1:51">
      <c r="A165" s="6" t="s">
        <v>244</v>
      </c>
      <c r="B165" s="14"/>
      <c r="C165" s="31">
        <f>Table15[[#This Row],[AT]]/B5</f>
        <v>0</v>
      </c>
      <c r="D165" s="30">
        <v>70</v>
      </c>
      <c r="E165" s="31">
        <f>Table15[[#This Row],[BE]]/401</f>
        <v>0.1745635910224439</v>
      </c>
      <c r="F165" s="30">
        <v>27</v>
      </c>
      <c r="G165" s="31">
        <f>Table15[[#This Row],[CY]]/316</f>
        <v>8.5443037974683542E-2</v>
      </c>
      <c r="H165" s="30">
        <v>1</v>
      </c>
      <c r="I165" s="31">
        <f>Table15[[#This Row],[CZ]]/14</f>
        <v>7.1428571428571425E-2</v>
      </c>
      <c r="J165" s="30">
        <v>2</v>
      </c>
      <c r="K165" s="31">
        <f>Table15[[#This Row],[DE-BavPrivSec]]/35</f>
        <v>5.7142857142857141E-2</v>
      </c>
      <c r="L165" s="30">
        <v>22</v>
      </c>
      <c r="M165" s="31">
        <f>Table15[[#This Row],[DK]]/96</f>
        <v>0.22916666666666666</v>
      </c>
      <c r="N165" s="24">
        <v>12</v>
      </c>
      <c r="O165" s="23">
        <f>Table15[[#This Row],[EDPS]]/69</f>
        <v>0.17391304347826086</v>
      </c>
      <c r="P165" s="24">
        <v>1</v>
      </c>
      <c r="Q165" s="23">
        <f>Table15[[#This Row],[EE]]/16</f>
        <v>6.25E-2</v>
      </c>
      <c r="R165" s="24">
        <v>5</v>
      </c>
      <c r="S165" s="23">
        <f>Table15[[#This Row],[EL]]/28</f>
        <v>0.17857142857142858</v>
      </c>
      <c r="T165" s="24"/>
      <c r="U165" s="23">
        <v>0.186</v>
      </c>
      <c r="V165" s="24">
        <v>16</v>
      </c>
      <c r="W165" s="23">
        <f>Table15[[#This Row],[FI]]/50</f>
        <v>0.32</v>
      </c>
      <c r="X165" s="34" t="str">
        <f>""</f>
        <v/>
      </c>
      <c r="Y165" s="34" t="str">
        <f>""</f>
        <v/>
      </c>
      <c r="Z165" s="24">
        <v>97</v>
      </c>
      <c r="AA165" s="23">
        <f>Table15[[#This Row],[HR]]/3031</f>
        <v>3.2002639392939625E-2</v>
      </c>
      <c r="AB165" s="24">
        <v>13</v>
      </c>
      <c r="AC165" s="23">
        <f>Table15[[#This Row],[HU]]/134</f>
        <v>9.7014925373134331E-2</v>
      </c>
      <c r="AD165" s="24">
        <v>13</v>
      </c>
      <c r="AE165" s="23">
        <f>Table15[[#This Row],[IE]]/66</f>
        <v>0.19696969696969696</v>
      </c>
      <c r="AF165" s="24">
        <v>9</v>
      </c>
      <c r="AG165" s="23">
        <f>Table15[[#This Row],[IT]]/55</f>
        <v>0.16363636363636364</v>
      </c>
      <c r="AH165" s="24">
        <v>4</v>
      </c>
      <c r="AI165" s="23">
        <f>Table15[[#This Row],[LI]]/71</f>
        <v>5.6338028169014086E-2</v>
      </c>
      <c r="AJ165" s="24">
        <v>0</v>
      </c>
      <c r="AK165" s="23">
        <f>Table15[[#This Row],[LT]]/9</f>
        <v>0</v>
      </c>
      <c r="AL165" s="25">
        <v>12</v>
      </c>
      <c r="AM165" s="23">
        <f>Table15[[#This Row],[LV]]/179</f>
        <v>6.7039106145251395E-2</v>
      </c>
      <c r="AN165" s="24">
        <v>8</v>
      </c>
      <c r="AO165" s="23">
        <f>Table15[[#This Row],[MT]]/109</f>
        <v>7.3394495412844041E-2</v>
      </c>
      <c r="AP165" s="24">
        <v>132</v>
      </c>
      <c r="AQ165" s="31">
        <f>Table15[[#This Row],[NL]]/946</f>
        <v>0.13953488372093023</v>
      </c>
      <c r="AR165" s="34" t="str">
        <f>""</f>
        <v/>
      </c>
      <c r="AS165" s="35" t="str">
        <f>""</f>
        <v/>
      </c>
      <c r="AT165" s="24">
        <v>110</v>
      </c>
      <c r="AU165" s="23">
        <f>Table15[[#This Row],[PT]]/625</f>
        <v>0.17599999999999999</v>
      </c>
      <c r="AV165" s="24">
        <v>22</v>
      </c>
      <c r="AW165" s="23">
        <f>Table15[[#This Row],[SE]]/48</f>
        <v>0.45833333333333331</v>
      </c>
      <c r="AX165" s="24">
        <v>154</v>
      </c>
      <c r="AY165" s="23">
        <f>Table15[[#This Row],[SI]]/895</f>
        <v>0.17206703910614526</v>
      </c>
    </row>
    <row r="166" spans="1:51">
      <c r="A166" s="6" t="s">
        <v>245</v>
      </c>
      <c r="B166" s="14">
        <v>1</v>
      </c>
      <c r="C166" s="31">
        <f>Table15[[#This Row],[AT]]/B5</f>
        <v>9.0909090909090912E-2</v>
      </c>
      <c r="D166" s="30">
        <v>43</v>
      </c>
      <c r="E166" s="31">
        <f>Table15[[#This Row],[BE]]/401</f>
        <v>0.10723192019950124</v>
      </c>
      <c r="F166" s="30">
        <v>4</v>
      </c>
      <c r="G166" s="31">
        <f>Table15[[#This Row],[CY]]/316</f>
        <v>1.2658227848101266E-2</v>
      </c>
      <c r="H166" s="30">
        <v>1</v>
      </c>
      <c r="I166" s="31">
        <f>Table15[[#This Row],[CZ]]/14</f>
        <v>7.1428571428571425E-2</v>
      </c>
      <c r="J166" s="30">
        <v>3</v>
      </c>
      <c r="K166" s="31">
        <f>Table15[[#This Row],[DE-BavPrivSec]]/35</f>
        <v>8.5714285714285715E-2</v>
      </c>
      <c r="L166" s="30">
        <v>22</v>
      </c>
      <c r="M166" s="31">
        <f>Table15[[#This Row],[DK]]/96</f>
        <v>0.22916666666666666</v>
      </c>
      <c r="N166" s="24">
        <v>3</v>
      </c>
      <c r="O166" s="23">
        <f>Table15[[#This Row],[EDPS]]/69</f>
        <v>4.3478260869565216E-2</v>
      </c>
      <c r="P166" s="24">
        <v>1</v>
      </c>
      <c r="Q166" s="23">
        <f>Table15[[#This Row],[EE]]/16</f>
        <v>6.25E-2</v>
      </c>
      <c r="R166" s="24">
        <v>1</v>
      </c>
      <c r="S166" s="23">
        <f>Table15[[#This Row],[EL]]/28</f>
        <v>3.5714285714285712E-2</v>
      </c>
      <c r="T166" s="24"/>
      <c r="U166" s="23">
        <v>4.7E-2</v>
      </c>
      <c r="V166" s="24">
        <v>8</v>
      </c>
      <c r="W166" s="23">
        <f>Table15[[#This Row],[FI]]/50</f>
        <v>0.16</v>
      </c>
      <c r="X166" s="34" t="str">
        <f>""</f>
        <v/>
      </c>
      <c r="Y166" s="34" t="str">
        <f>""</f>
        <v/>
      </c>
      <c r="Z166" s="24">
        <v>102</v>
      </c>
      <c r="AA166" s="23">
        <f>Table15[[#This Row],[HR]]/3031</f>
        <v>3.3652259980204553E-2</v>
      </c>
      <c r="AB166" s="24">
        <v>5</v>
      </c>
      <c r="AC166" s="23">
        <f>Table15[[#This Row],[HU]]/134</f>
        <v>3.7313432835820892E-2</v>
      </c>
      <c r="AD166" s="24">
        <v>3</v>
      </c>
      <c r="AE166" s="23">
        <f>Table15[[#This Row],[IE]]/66</f>
        <v>4.5454545454545456E-2</v>
      </c>
      <c r="AF166" s="24">
        <v>2</v>
      </c>
      <c r="AG166" s="23">
        <f>Table15[[#This Row],[IT]]/55</f>
        <v>3.6363636363636362E-2</v>
      </c>
      <c r="AH166" s="24">
        <v>6</v>
      </c>
      <c r="AI166" s="23">
        <f>Table15[[#This Row],[LI]]/71</f>
        <v>8.4507042253521125E-2</v>
      </c>
      <c r="AJ166" s="24">
        <v>1</v>
      </c>
      <c r="AK166" s="23">
        <f>Table15[[#This Row],[LT]]/9</f>
        <v>0.1111111111111111</v>
      </c>
      <c r="AL166" s="25">
        <v>24</v>
      </c>
      <c r="AM166" s="23">
        <f>Table15[[#This Row],[LV]]/179</f>
        <v>0.13407821229050279</v>
      </c>
      <c r="AN166" s="24">
        <v>3</v>
      </c>
      <c r="AO166" s="23">
        <f>Table15[[#This Row],[MT]]/109</f>
        <v>2.7522935779816515E-2</v>
      </c>
      <c r="AP166" s="24">
        <v>103</v>
      </c>
      <c r="AQ166" s="31">
        <f>Table15[[#This Row],[NL]]/946</f>
        <v>0.10887949260042283</v>
      </c>
      <c r="AR166" s="34" t="str">
        <f>""</f>
        <v/>
      </c>
      <c r="AS166" s="35" t="str">
        <f>""</f>
        <v/>
      </c>
      <c r="AT166" s="24">
        <v>48</v>
      </c>
      <c r="AU166" s="23">
        <f>Table15[[#This Row],[PT]]/625</f>
        <v>7.6799999999999993E-2</v>
      </c>
      <c r="AV166" s="24">
        <v>3</v>
      </c>
      <c r="AW166" s="23">
        <f>Table15[[#This Row],[SE]]/48</f>
        <v>6.25E-2</v>
      </c>
      <c r="AX166" s="24">
        <v>112</v>
      </c>
      <c r="AY166" s="23">
        <f>Table15[[#This Row],[SI]]/895</f>
        <v>0.12513966480446928</v>
      </c>
    </row>
    <row r="167" spans="1:51">
      <c r="A167" s="6" t="s">
        <v>246</v>
      </c>
      <c r="B167" s="14">
        <v>2</v>
      </c>
      <c r="C167" s="31">
        <f>Table15[[#This Row],[AT]]/B5</f>
        <v>0.18181818181818182</v>
      </c>
      <c r="D167" s="30">
        <v>65</v>
      </c>
      <c r="E167" s="31">
        <f>Table15[[#This Row],[BE]]/401</f>
        <v>0.16209476309226933</v>
      </c>
      <c r="F167" s="30">
        <v>4</v>
      </c>
      <c r="G167" s="31">
        <f>Table15[[#This Row],[CY]]/316</f>
        <v>1.2658227848101266E-2</v>
      </c>
      <c r="H167" s="30">
        <v>1</v>
      </c>
      <c r="I167" s="31">
        <f>Table15[[#This Row],[CZ]]/14</f>
        <v>7.1428571428571425E-2</v>
      </c>
      <c r="J167" s="30">
        <v>3</v>
      </c>
      <c r="K167" s="31">
        <f>Table15[[#This Row],[DE-BavPrivSec]]/35</f>
        <v>8.5714285714285715E-2</v>
      </c>
      <c r="L167" s="30">
        <v>21</v>
      </c>
      <c r="M167" s="31">
        <f>Table15[[#This Row],[DK]]/96</f>
        <v>0.21875</v>
      </c>
      <c r="N167" s="24">
        <v>3</v>
      </c>
      <c r="O167" s="23">
        <f>Table15[[#This Row],[EDPS]]/69</f>
        <v>4.3478260869565216E-2</v>
      </c>
      <c r="P167" s="24">
        <v>1</v>
      </c>
      <c r="Q167" s="23">
        <f>Table15[[#This Row],[EE]]/16</f>
        <v>6.25E-2</v>
      </c>
      <c r="R167" s="24">
        <v>2</v>
      </c>
      <c r="S167" s="23">
        <f>Table15[[#This Row],[EL]]/28</f>
        <v>7.1428571428571425E-2</v>
      </c>
      <c r="T167" s="24"/>
      <c r="U167" s="23">
        <v>9.8000000000000004E-2</v>
      </c>
      <c r="V167" s="24">
        <v>2</v>
      </c>
      <c r="W167" s="23">
        <f>Table15[[#This Row],[FI]]/50</f>
        <v>0.04</v>
      </c>
      <c r="X167" s="34" t="str">
        <f>""</f>
        <v/>
      </c>
      <c r="Y167" s="34" t="str">
        <f>""</f>
        <v/>
      </c>
      <c r="Z167" s="24">
        <v>380</v>
      </c>
      <c r="AA167" s="23">
        <f>Table15[[#This Row],[HR]]/3031</f>
        <v>0.1253711646321346</v>
      </c>
      <c r="AB167" s="24">
        <v>2</v>
      </c>
      <c r="AC167" s="23">
        <f>Table15[[#This Row],[HU]]/134</f>
        <v>1.4925373134328358E-2</v>
      </c>
      <c r="AD167" s="24">
        <v>2</v>
      </c>
      <c r="AE167" s="23">
        <f>Table15[[#This Row],[IE]]/66</f>
        <v>3.0303030303030304E-2</v>
      </c>
      <c r="AF167" s="24">
        <v>1</v>
      </c>
      <c r="AG167" s="23">
        <f>Table15[[#This Row],[IT]]/55</f>
        <v>1.8181818181818181E-2</v>
      </c>
      <c r="AH167" s="24">
        <v>9</v>
      </c>
      <c r="AI167" s="23">
        <f>Table15[[#This Row],[LI]]/71</f>
        <v>0.12676056338028169</v>
      </c>
      <c r="AJ167" s="24">
        <v>0</v>
      </c>
      <c r="AK167" s="23">
        <f>Table15[[#This Row],[LT]]/9</f>
        <v>0</v>
      </c>
      <c r="AL167" s="25">
        <v>32</v>
      </c>
      <c r="AM167" s="23">
        <f>Table15[[#This Row],[LV]]/179</f>
        <v>0.1787709497206704</v>
      </c>
      <c r="AN167" s="24">
        <v>2</v>
      </c>
      <c r="AO167" s="23">
        <f>Table15[[#This Row],[MT]]/109</f>
        <v>1.834862385321101E-2</v>
      </c>
      <c r="AP167" s="24">
        <v>141</v>
      </c>
      <c r="AQ167" s="31">
        <f>Table15[[#This Row],[NL]]/946</f>
        <v>0.14904862579281183</v>
      </c>
      <c r="AR167" s="34" t="str">
        <f>""</f>
        <v/>
      </c>
      <c r="AS167" s="35" t="str">
        <f>""</f>
        <v/>
      </c>
      <c r="AT167" s="24">
        <v>53</v>
      </c>
      <c r="AU167" s="23">
        <f>Table15[[#This Row],[PT]]/625</f>
        <v>8.48E-2</v>
      </c>
      <c r="AV167" s="24">
        <v>2</v>
      </c>
      <c r="AW167" s="23">
        <f>Table15[[#This Row],[SE]]/48</f>
        <v>4.1666666666666664E-2</v>
      </c>
      <c r="AX167" s="24">
        <v>91</v>
      </c>
      <c r="AY167" s="23">
        <f>Table15[[#This Row],[SI]]/895</f>
        <v>0.10167597765363129</v>
      </c>
    </row>
    <row r="168" spans="1:51">
      <c r="A168" s="6" t="s">
        <v>247</v>
      </c>
      <c r="B168" s="14"/>
      <c r="C168" s="31">
        <f>Table15[[#This Row],[AT]]/B5</f>
        <v>0</v>
      </c>
      <c r="D168" s="30">
        <v>46</v>
      </c>
      <c r="E168" s="31">
        <f>Table15[[#This Row],[BE]]/401</f>
        <v>0.11471321695760599</v>
      </c>
      <c r="F168" s="30">
        <v>7</v>
      </c>
      <c r="G168" s="31">
        <f>Table15[[#This Row],[CY]]/316</f>
        <v>2.2151898734177215E-2</v>
      </c>
      <c r="H168" s="30">
        <v>1</v>
      </c>
      <c r="I168" s="31">
        <f>Table15[[#This Row],[CZ]]/14</f>
        <v>7.1428571428571425E-2</v>
      </c>
      <c r="J168" s="30">
        <v>1</v>
      </c>
      <c r="K168" s="31">
        <f>Table15[[#This Row],[DE-BavPrivSec]]/35</f>
        <v>2.8571428571428571E-2</v>
      </c>
      <c r="L168" s="30">
        <v>2</v>
      </c>
      <c r="M168" s="31">
        <f>Table15[[#This Row],[DK]]/96</f>
        <v>2.0833333333333332E-2</v>
      </c>
      <c r="N168" s="24">
        <v>0</v>
      </c>
      <c r="O168" s="23">
        <f>Table15[[#This Row],[EDPS]]/69</f>
        <v>0</v>
      </c>
      <c r="P168" s="24">
        <v>1</v>
      </c>
      <c r="Q168" s="23">
        <f>Table15[[#This Row],[EE]]/16</f>
        <v>6.25E-2</v>
      </c>
      <c r="R168" s="24">
        <v>0</v>
      </c>
      <c r="S168" s="23">
        <f>Table15[[#This Row],[EL]]/28</f>
        <v>0</v>
      </c>
      <c r="T168" s="24"/>
      <c r="U168" s="23">
        <v>0.109</v>
      </c>
      <c r="V168" s="24">
        <v>6</v>
      </c>
      <c r="W168" s="23">
        <f>Table15[[#This Row],[FI]]/50</f>
        <v>0.12</v>
      </c>
      <c r="X168" s="34" t="str">
        <f>""</f>
        <v/>
      </c>
      <c r="Y168" s="34" t="str">
        <f>""</f>
        <v/>
      </c>
      <c r="Z168" s="24">
        <v>1164</v>
      </c>
      <c r="AA168" s="23">
        <f>Table15[[#This Row],[HR]]/3031</f>
        <v>0.3840316727152755</v>
      </c>
      <c r="AB168" s="24">
        <v>2</v>
      </c>
      <c r="AC168" s="23">
        <f>Table15[[#This Row],[HU]]/134</f>
        <v>1.4925373134328358E-2</v>
      </c>
      <c r="AD168" s="24">
        <v>2</v>
      </c>
      <c r="AE168" s="23">
        <f>Table15[[#This Row],[IE]]/66</f>
        <v>3.0303030303030304E-2</v>
      </c>
      <c r="AF168" s="24">
        <v>0</v>
      </c>
      <c r="AG168" s="23">
        <f>Table15[[#This Row],[IT]]/55</f>
        <v>0</v>
      </c>
      <c r="AH168" s="24">
        <v>8</v>
      </c>
      <c r="AI168" s="23">
        <f>Table15[[#This Row],[LI]]/71</f>
        <v>0.11267605633802817</v>
      </c>
      <c r="AJ168" s="24">
        <v>0</v>
      </c>
      <c r="AK168" s="23">
        <f>Table15[[#This Row],[LT]]/9</f>
        <v>0</v>
      </c>
      <c r="AL168" s="25">
        <v>10</v>
      </c>
      <c r="AM168" s="23">
        <f>Table15[[#This Row],[LV]]/179</f>
        <v>5.5865921787709494E-2</v>
      </c>
      <c r="AN168" s="24">
        <v>5</v>
      </c>
      <c r="AO168" s="23">
        <f>Table15[[#This Row],[MT]]/109</f>
        <v>4.5871559633027525E-2</v>
      </c>
      <c r="AP168" s="24">
        <v>199</v>
      </c>
      <c r="AQ168" s="31">
        <f>Table15[[#This Row],[NL]]/946</f>
        <v>0.21035940803382663</v>
      </c>
      <c r="AR168" s="34" t="str">
        <f>""</f>
        <v/>
      </c>
      <c r="AS168" s="35" t="str">
        <f>""</f>
        <v/>
      </c>
      <c r="AT168" s="24">
        <v>62</v>
      </c>
      <c r="AU168" s="23">
        <f>Table15[[#This Row],[PT]]/625</f>
        <v>9.9199999999999997E-2</v>
      </c>
      <c r="AV168" s="24">
        <v>1</v>
      </c>
      <c r="AW168" s="23">
        <f>Table15[[#This Row],[SE]]/48</f>
        <v>2.0833333333333332E-2</v>
      </c>
      <c r="AX168" s="24">
        <v>181</v>
      </c>
      <c r="AY168" s="23">
        <f>Table15[[#This Row],[SI]]/895</f>
        <v>0.20223463687150839</v>
      </c>
    </row>
    <row r="169" spans="1:51">
      <c r="A169" s="6" t="s">
        <v>161</v>
      </c>
      <c r="B169" s="53">
        <v>1</v>
      </c>
      <c r="C169" s="31">
        <f>Table15[[#This Row],[AT]]/B5</f>
        <v>9.0909090909090912E-2</v>
      </c>
      <c r="D169" s="30">
        <v>25</v>
      </c>
      <c r="E169" s="31">
        <f>Table15[[#This Row],[BE]]/401</f>
        <v>6.2344139650872821E-2</v>
      </c>
      <c r="F169" s="30">
        <v>11</v>
      </c>
      <c r="G169" s="31">
        <f>Table15[[#This Row],[CY]]/316</f>
        <v>3.4810126582278479E-2</v>
      </c>
      <c r="H169" s="30">
        <v>1</v>
      </c>
      <c r="I169" s="31">
        <f>Table15[[#This Row],[CZ]]/14</f>
        <v>7.1428571428571425E-2</v>
      </c>
      <c r="J169" s="34" t="str">
        <f>""</f>
        <v/>
      </c>
      <c r="K169" s="34" t="str">
        <f>""</f>
        <v/>
      </c>
      <c r="L169" s="30">
        <v>8</v>
      </c>
      <c r="M169" s="31">
        <f>Table15[[#This Row],[DK]]/96</f>
        <v>8.3333333333333329E-2</v>
      </c>
      <c r="N169" s="24">
        <v>4</v>
      </c>
      <c r="O169" s="23">
        <f>Table15[[#This Row],[EDPS]]/69</f>
        <v>5.7971014492753624E-2</v>
      </c>
      <c r="P169" s="24">
        <v>1</v>
      </c>
      <c r="Q169" s="23">
        <f>Table15[[#This Row],[EE]]/16</f>
        <v>6.25E-2</v>
      </c>
      <c r="R169" s="24">
        <v>4</v>
      </c>
      <c r="S169" s="23">
        <f>Table15[[#This Row],[EL]]/28</f>
        <v>0.14285714285714285</v>
      </c>
      <c r="T169" s="24"/>
      <c r="U169" s="23"/>
      <c r="V169" s="24">
        <v>4</v>
      </c>
      <c r="W169" s="23">
        <f>Table15[[#This Row],[FI]]/50</f>
        <v>0.08</v>
      </c>
      <c r="X169" s="34" t="str">
        <f>""</f>
        <v/>
      </c>
      <c r="Y169" s="34" t="str">
        <f>""</f>
        <v/>
      </c>
      <c r="Z169" s="24">
        <v>416</v>
      </c>
      <c r="AA169" s="23">
        <f>Table15[[#This Row],[HR]]/3031</f>
        <v>0.13724843286044211</v>
      </c>
      <c r="AB169" s="24">
        <v>17</v>
      </c>
      <c r="AC169" s="23">
        <f>Table15[[#This Row],[HU]]/134</f>
        <v>0.12686567164179105</v>
      </c>
      <c r="AD169" s="24">
        <v>4</v>
      </c>
      <c r="AE169" s="23">
        <f>Table15[[#This Row],[IE]]/66</f>
        <v>6.0606060606060608E-2</v>
      </c>
      <c r="AF169" s="24">
        <v>4</v>
      </c>
      <c r="AG169" s="23">
        <f>Table15[[#This Row],[IT]]/55</f>
        <v>7.2727272727272724E-2</v>
      </c>
      <c r="AH169" s="24">
        <v>12</v>
      </c>
      <c r="AI169" s="23">
        <f>Table15[[#This Row],[LI]]/71</f>
        <v>0.16901408450704225</v>
      </c>
      <c r="AJ169" s="24">
        <v>0</v>
      </c>
      <c r="AK169" s="23">
        <f>Table15[[#This Row],[LT]]/9</f>
        <v>0</v>
      </c>
      <c r="AL169" s="25">
        <v>11</v>
      </c>
      <c r="AM169" s="23">
        <f>Table15[[#This Row],[LV]]/179</f>
        <v>6.1452513966480445E-2</v>
      </c>
      <c r="AN169" s="24">
        <v>6</v>
      </c>
      <c r="AO169" s="23">
        <f>Table15[[#This Row],[MT]]/109</f>
        <v>5.5045871559633031E-2</v>
      </c>
      <c r="AP169" s="24">
        <v>64</v>
      </c>
      <c r="AQ169" s="31">
        <f>Table15[[#This Row],[NL]]/946</f>
        <v>6.765327695560254E-2</v>
      </c>
      <c r="AR169" s="34" t="str">
        <f>""</f>
        <v/>
      </c>
      <c r="AS169" s="35" t="str">
        <f>""</f>
        <v/>
      </c>
      <c r="AT169" s="24">
        <v>48</v>
      </c>
      <c r="AU169" s="23">
        <f>Table15[[#This Row],[PT]]/625</f>
        <v>7.6799999999999993E-2</v>
      </c>
      <c r="AV169" s="24">
        <v>2</v>
      </c>
      <c r="AW169" s="23">
        <f>Table15[[#This Row],[SE]]/48</f>
        <v>4.1666666666666664E-2</v>
      </c>
      <c r="AX169" s="24">
        <v>76</v>
      </c>
      <c r="AY169" s="23">
        <f>Table15[[#This Row],[SI]]/895</f>
        <v>8.4916201117318429E-2</v>
      </c>
    </row>
    <row r="170" spans="1:51" ht="114">
      <c r="A170" s="5" t="s">
        <v>248</v>
      </c>
      <c r="B170" s="34" t="str">
        <f>""</f>
        <v/>
      </c>
      <c r="C170" s="34" t="str">
        <f>""</f>
        <v/>
      </c>
      <c r="D170" s="34" t="str">
        <f>""</f>
        <v/>
      </c>
      <c r="E170" s="34" t="str">
        <f>""</f>
        <v/>
      </c>
      <c r="F170" s="34" t="str">
        <f>""</f>
        <v/>
      </c>
      <c r="G170" s="34" t="str">
        <f>""</f>
        <v/>
      </c>
      <c r="H170" s="34" t="str">
        <f>""</f>
        <v/>
      </c>
      <c r="I170" s="34" t="str">
        <f>""</f>
        <v/>
      </c>
      <c r="J170" s="34" t="str">
        <f>""</f>
        <v/>
      </c>
      <c r="K170" s="34" t="str">
        <f>""</f>
        <v/>
      </c>
      <c r="L170" s="34" t="str">
        <f>""</f>
        <v/>
      </c>
      <c r="M170" s="34" t="str">
        <f>""</f>
        <v/>
      </c>
      <c r="N170" s="34" t="str">
        <f>""</f>
        <v/>
      </c>
      <c r="O170" s="34" t="str">
        <f>""</f>
        <v/>
      </c>
      <c r="P170" s="34" t="str">
        <f>""</f>
        <v/>
      </c>
      <c r="Q170" s="34" t="str">
        <f>""</f>
        <v/>
      </c>
      <c r="R170" s="34" t="str">
        <f>""</f>
        <v/>
      </c>
      <c r="S170" s="34" t="str">
        <f>""</f>
        <v/>
      </c>
      <c r="T170" s="34" t="str">
        <f>""</f>
        <v/>
      </c>
      <c r="U170" s="34" t="str">
        <f>""</f>
        <v/>
      </c>
      <c r="V170" s="34" t="str">
        <f>""</f>
        <v/>
      </c>
      <c r="W170" s="34" t="str">
        <f>""</f>
        <v/>
      </c>
      <c r="X170" s="34" t="str">
        <f>""</f>
        <v/>
      </c>
      <c r="Y170" s="34" t="str">
        <f>""</f>
        <v/>
      </c>
      <c r="Z170" s="34" t="str">
        <f>""</f>
        <v/>
      </c>
      <c r="AA170" s="34" t="str">
        <f>""</f>
        <v/>
      </c>
      <c r="AB170" s="34" t="str">
        <f>""</f>
        <v/>
      </c>
      <c r="AC170" s="34" t="str">
        <f>""</f>
        <v/>
      </c>
      <c r="AD170" s="34" t="str">
        <f>""</f>
        <v/>
      </c>
      <c r="AE170" s="34" t="str">
        <f>""</f>
        <v/>
      </c>
      <c r="AF170" s="34" t="str">
        <f>""</f>
        <v/>
      </c>
      <c r="AG170" s="34" t="str">
        <f>""</f>
        <v/>
      </c>
      <c r="AH170" s="34" t="str">
        <f>""</f>
        <v/>
      </c>
      <c r="AI170" s="34" t="str">
        <f>""</f>
        <v/>
      </c>
      <c r="AJ170" s="34" t="str">
        <f>""</f>
        <v/>
      </c>
      <c r="AK170" s="34" t="str">
        <f>""</f>
        <v/>
      </c>
      <c r="AL170" s="34" t="str">
        <f>""</f>
        <v/>
      </c>
      <c r="AM170" s="34" t="str">
        <f>""</f>
        <v/>
      </c>
      <c r="AN170" s="34" t="str">
        <f>""</f>
        <v/>
      </c>
      <c r="AO170" s="34" t="str">
        <f>""</f>
        <v/>
      </c>
      <c r="AP170" s="34" t="str">
        <f>""</f>
        <v/>
      </c>
      <c r="AQ170" s="34" t="str">
        <f>""</f>
        <v/>
      </c>
      <c r="AR170" s="34" t="str">
        <f>""</f>
        <v/>
      </c>
      <c r="AS170" s="34" t="str">
        <f>""</f>
        <v/>
      </c>
      <c r="AT170" s="34" t="str">
        <f>""</f>
        <v/>
      </c>
      <c r="AU170" s="34" t="str">
        <f>""</f>
        <v/>
      </c>
      <c r="AV170" s="34" t="str">
        <f>""</f>
        <v/>
      </c>
      <c r="AW170" s="34" t="str">
        <f>""</f>
        <v/>
      </c>
      <c r="AX170" s="34" t="str">
        <f>""</f>
        <v/>
      </c>
      <c r="AY170" s="34" t="str">
        <f>""</f>
        <v/>
      </c>
    </row>
    <row r="171" spans="1:51" ht="23.25">
      <c r="A171" s="6" t="s">
        <v>249</v>
      </c>
      <c r="B171" s="14">
        <v>7</v>
      </c>
      <c r="C171" s="31">
        <f>Table15[[#This Row],[AT]]/B5</f>
        <v>0.63636363636363635</v>
      </c>
      <c r="D171" s="30">
        <v>229</v>
      </c>
      <c r="E171" s="31">
        <f>Table15[[#This Row],[BE]]/401</f>
        <v>0.57107231920199497</v>
      </c>
      <c r="F171" s="30">
        <v>249</v>
      </c>
      <c r="G171" s="31">
        <f>Table15[[#This Row],[CY]]/316</f>
        <v>0.78797468354430378</v>
      </c>
      <c r="H171" s="30">
        <v>6</v>
      </c>
      <c r="I171" s="31">
        <f>Table15[[#This Row],[CZ]]/14</f>
        <v>0.42857142857142855</v>
      </c>
      <c r="J171" s="30">
        <v>22</v>
      </c>
      <c r="K171" s="31">
        <f>Table15[[#This Row],[DE-BavPrivSec]]/35</f>
        <v>0.62857142857142856</v>
      </c>
      <c r="L171" s="30">
        <v>21</v>
      </c>
      <c r="M171" s="31">
        <f>Table15[[#This Row],[DK]]/96</f>
        <v>0.21875</v>
      </c>
      <c r="N171" s="24">
        <v>42</v>
      </c>
      <c r="O171" s="23">
        <f>Table15[[#This Row],[EDPS]]/69</f>
        <v>0.60869565217391308</v>
      </c>
      <c r="P171" s="24">
        <v>11</v>
      </c>
      <c r="Q171" s="23">
        <f>Table15[[#This Row],[EE]]/16</f>
        <v>0.6875</v>
      </c>
      <c r="R171" s="24">
        <v>16</v>
      </c>
      <c r="S171" s="23">
        <f>Table15[[#This Row],[EL]]/28</f>
        <v>0.5714285714285714</v>
      </c>
      <c r="T171" s="24"/>
      <c r="U171" s="23">
        <v>0.77500000000000002</v>
      </c>
      <c r="V171" s="24">
        <v>21</v>
      </c>
      <c r="W171" s="23">
        <f>Table15[[#This Row],[FI]]/50</f>
        <v>0.42</v>
      </c>
      <c r="X171" s="34" t="str">
        <f>""</f>
        <v/>
      </c>
      <c r="Y171" s="34" t="str">
        <f>""</f>
        <v/>
      </c>
      <c r="Z171" s="24">
        <v>1110</v>
      </c>
      <c r="AA171" s="23">
        <f>Table15[[#This Row],[HR]]/3031</f>
        <v>0.36621577037281428</v>
      </c>
      <c r="AB171" s="24">
        <v>102</v>
      </c>
      <c r="AC171" s="23">
        <f>Table15[[#This Row],[HU]]/134</f>
        <v>0.76119402985074625</v>
      </c>
      <c r="AD171" s="24">
        <v>52</v>
      </c>
      <c r="AE171" s="23">
        <f>Table15[[#This Row],[IE]]/66</f>
        <v>0.78787878787878785</v>
      </c>
      <c r="AF171" s="24">
        <v>44</v>
      </c>
      <c r="AG171" s="23">
        <f>Table15[[#This Row],[IT]]/55</f>
        <v>0.8</v>
      </c>
      <c r="AH171" s="24">
        <v>44</v>
      </c>
      <c r="AI171" s="23">
        <f>Table15[[#This Row],[LI]]/71</f>
        <v>0.61971830985915488</v>
      </c>
      <c r="AJ171" s="24">
        <v>7</v>
      </c>
      <c r="AK171" s="23">
        <f>Table15[[#This Row],[LT]]/9</f>
        <v>0.77777777777777779</v>
      </c>
      <c r="AL171" s="25">
        <v>141</v>
      </c>
      <c r="AM171" s="23">
        <f>Table15[[#This Row],[LV]]/179</f>
        <v>0.78770949720670391</v>
      </c>
      <c r="AN171" s="24">
        <v>82</v>
      </c>
      <c r="AO171" s="23">
        <f>Table15[[#This Row],[MT]]/109</f>
        <v>0.75229357798165142</v>
      </c>
      <c r="AP171" s="24">
        <v>503</v>
      </c>
      <c r="AQ171" s="31">
        <f>Table15[[#This Row],[NL]]/946</f>
        <v>0.53171247357293872</v>
      </c>
      <c r="AR171" s="34" t="str">
        <f>""</f>
        <v/>
      </c>
      <c r="AS171" s="35" t="str">
        <f>""</f>
        <v/>
      </c>
      <c r="AT171" s="24">
        <v>422</v>
      </c>
      <c r="AU171" s="23">
        <f>Table15[[#This Row],[PT]]/625</f>
        <v>0.67520000000000002</v>
      </c>
      <c r="AV171" s="24">
        <v>19</v>
      </c>
      <c r="AW171" s="23">
        <f>Table15[[#This Row],[SE]]/48</f>
        <v>0.39583333333333331</v>
      </c>
      <c r="AX171" s="24">
        <v>402</v>
      </c>
      <c r="AY171" s="23">
        <f>Table15[[#This Row],[SI]]/895</f>
        <v>0.44916201117318438</v>
      </c>
    </row>
    <row r="172" spans="1:51" ht="23.25">
      <c r="A172" s="6" t="s">
        <v>250</v>
      </c>
      <c r="B172" s="14">
        <v>4</v>
      </c>
      <c r="C172" s="31">
        <f>Table15[[#This Row],[AT]]/B5</f>
        <v>0.36363636363636365</v>
      </c>
      <c r="D172" s="30">
        <v>116</v>
      </c>
      <c r="E172" s="31">
        <f>Table15[[#This Row],[BE]]/401</f>
        <v>0.2892768079800499</v>
      </c>
      <c r="F172" s="30">
        <v>41</v>
      </c>
      <c r="G172" s="31">
        <f>Table15[[#This Row],[CY]]/316</f>
        <v>0.12974683544303797</v>
      </c>
      <c r="H172" s="30">
        <v>5</v>
      </c>
      <c r="I172" s="31">
        <f>Table15[[#This Row],[CZ]]/14</f>
        <v>0.35714285714285715</v>
      </c>
      <c r="J172" s="30">
        <v>11</v>
      </c>
      <c r="K172" s="31">
        <f>Table15[[#This Row],[DE-BavPrivSec]]/35</f>
        <v>0.31428571428571428</v>
      </c>
      <c r="L172" s="30">
        <v>60</v>
      </c>
      <c r="M172" s="31">
        <f>Table15[[#This Row],[DK]]/96</f>
        <v>0.625</v>
      </c>
      <c r="N172" s="24">
        <v>27</v>
      </c>
      <c r="O172" s="23">
        <f>Table15[[#This Row],[EDPS]]/69</f>
        <v>0.39130434782608697</v>
      </c>
      <c r="P172" s="24">
        <v>3</v>
      </c>
      <c r="Q172" s="23">
        <f>Table15[[#This Row],[EE]]/16</f>
        <v>0.1875</v>
      </c>
      <c r="R172" s="24">
        <v>6</v>
      </c>
      <c r="S172" s="23">
        <f>Table15[[#This Row],[EL]]/28</f>
        <v>0.21428571428571427</v>
      </c>
      <c r="T172" s="24"/>
      <c r="U172" s="23">
        <v>0.184</v>
      </c>
      <c r="V172" s="24">
        <v>27</v>
      </c>
      <c r="W172" s="23">
        <f>Table15[[#This Row],[FI]]/50</f>
        <v>0.54</v>
      </c>
      <c r="X172" s="34" t="str">
        <f>""</f>
        <v/>
      </c>
      <c r="Y172" s="34" t="str">
        <f>""</f>
        <v/>
      </c>
      <c r="Z172" s="24">
        <v>1152</v>
      </c>
      <c r="AA172" s="23">
        <f>Table15[[#This Row],[HR]]/3031</f>
        <v>0.38007258330583965</v>
      </c>
      <c r="AB172" s="24">
        <v>18</v>
      </c>
      <c r="AC172" s="23">
        <f>Table15[[#This Row],[HU]]/134</f>
        <v>0.13432835820895522</v>
      </c>
      <c r="AD172" s="24">
        <v>13</v>
      </c>
      <c r="AE172" s="23">
        <f>Table15[[#This Row],[IE]]/66</f>
        <v>0.19696969696969696</v>
      </c>
      <c r="AF172" s="24">
        <v>8</v>
      </c>
      <c r="AG172" s="23">
        <f>Table15[[#This Row],[IT]]/55</f>
        <v>0.14545454545454545</v>
      </c>
      <c r="AH172" s="24">
        <v>19</v>
      </c>
      <c r="AI172" s="23">
        <f>Table15[[#This Row],[LI]]/71</f>
        <v>0.26760563380281688</v>
      </c>
      <c r="AJ172" s="24">
        <v>2</v>
      </c>
      <c r="AK172" s="23">
        <f>Table15[[#This Row],[LT]]/9</f>
        <v>0.22222222222222221</v>
      </c>
      <c r="AL172" s="25">
        <v>29</v>
      </c>
      <c r="AM172" s="23">
        <f>Table15[[#This Row],[LV]]/179</f>
        <v>0.16201117318435754</v>
      </c>
      <c r="AN172" s="24">
        <v>22</v>
      </c>
      <c r="AO172" s="23">
        <f>Table15[[#This Row],[MT]]/109</f>
        <v>0.20183486238532111</v>
      </c>
      <c r="AP172" s="24">
        <v>310</v>
      </c>
      <c r="AQ172" s="31">
        <f>Table15[[#This Row],[NL]]/946</f>
        <v>0.32769556025369978</v>
      </c>
      <c r="AR172" s="34" t="str">
        <f>""</f>
        <v/>
      </c>
      <c r="AS172" s="35" t="str">
        <f>""</f>
        <v/>
      </c>
      <c r="AT172" s="24">
        <v>121</v>
      </c>
      <c r="AU172" s="23">
        <f>Table15[[#This Row],[PT]]/625</f>
        <v>0.19359999999999999</v>
      </c>
      <c r="AV172" s="24">
        <v>28</v>
      </c>
      <c r="AW172" s="23">
        <f>Table15[[#This Row],[SE]]/48</f>
        <v>0.58333333333333337</v>
      </c>
      <c r="AX172" s="24">
        <v>375</v>
      </c>
      <c r="AY172" s="23">
        <f>Table15[[#This Row],[SI]]/895</f>
        <v>0.41899441340782123</v>
      </c>
    </row>
    <row r="173" spans="1:51">
      <c r="A173" s="6" t="s">
        <v>251</v>
      </c>
      <c r="B173" s="14"/>
      <c r="C173" s="31">
        <f>Table15[[#This Row],[AT]]/B5</f>
        <v>0</v>
      </c>
      <c r="D173" s="30">
        <v>41</v>
      </c>
      <c r="E173" s="31">
        <f>Table15[[#This Row],[BE]]/401</f>
        <v>0.10224438902743142</v>
      </c>
      <c r="F173" s="30">
        <v>7</v>
      </c>
      <c r="G173" s="31">
        <f>Table15[[#This Row],[CY]]/316</f>
        <v>2.2151898734177215E-2</v>
      </c>
      <c r="H173" s="30">
        <v>3</v>
      </c>
      <c r="I173" s="31">
        <f>Table15[[#This Row],[CZ]]/14</f>
        <v>0.21428571428571427</v>
      </c>
      <c r="J173" s="30">
        <v>2</v>
      </c>
      <c r="K173" s="31">
        <f>Table15[[#This Row],[DE-BavPrivSec]]/35</f>
        <v>5.7142857142857141E-2</v>
      </c>
      <c r="L173" s="30">
        <v>15</v>
      </c>
      <c r="M173" s="31">
        <f>Table15[[#This Row],[DK]]/96</f>
        <v>0.15625</v>
      </c>
      <c r="N173" s="24">
        <v>0</v>
      </c>
      <c r="O173" s="23">
        <f>Table15[[#This Row],[EDPS]]/69</f>
        <v>0</v>
      </c>
      <c r="P173" s="24">
        <v>2</v>
      </c>
      <c r="Q173" s="23">
        <f>Table15[[#This Row],[EE]]/16</f>
        <v>0.125</v>
      </c>
      <c r="R173" s="24">
        <v>3</v>
      </c>
      <c r="S173" s="23">
        <f>Table15[[#This Row],[EL]]/28</f>
        <v>0.10714285714285714</v>
      </c>
      <c r="T173" s="24"/>
      <c r="U173" s="23">
        <v>4.2000000000000003E-2</v>
      </c>
      <c r="V173" s="24">
        <v>0</v>
      </c>
      <c r="W173" s="23">
        <f>Table15[[#This Row],[FI]]/50</f>
        <v>0</v>
      </c>
      <c r="X173" s="34" t="str">
        <f>""</f>
        <v/>
      </c>
      <c r="Y173" s="34" t="str">
        <f>""</f>
        <v/>
      </c>
      <c r="Z173" s="24">
        <v>380</v>
      </c>
      <c r="AA173" s="23">
        <f>Table15[[#This Row],[HR]]/3031</f>
        <v>0.1253711646321346</v>
      </c>
      <c r="AB173" s="24">
        <v>3</v>
      </c>
      <c r="AC173" s="23">
        <f>Table15[[#This Row],[HU]]/134</f>
        <v>2.2388059701492536E-2</v>
      </c>
      <c r="AD173" s="24">
        <v>1</v>
      </c>
      <c r="AE173" s="23">
        <f>Table15[[#This Row],[IE]]/66</f>
        <v>1.5151515151515152E-2</v>
      </c>
      <c r="AF173" s="24">
        <v>1</v>
      </c>
      <c r="AG173" s="23">
        <f>Table15[[#This Row],[IT]]/55</f>
        <v>1.8181818181818181E-2</v>
      </c>
      <c r="AH173" s="24">
        <v>1</v>
      </c>
      <c r="AI173" s="23">
        <f>Table15[[#This Row],[LI]]/71</f>
        <v>1.4084507042253521E-2</v>
      </c>
      <c r="AJ173" s="24">
        <v>0</v>
      </c>
      <c r="AK173" s="23">
        <f>Table15[[#This Row],[LT]]/9</f>
        <v>0</v>
      </c>
      <c r="AL173" s="25">
        <v>4</v>
      </c>
      <c r="AM173" s="23">
        <f>Table15[[#This Row],[LV]]/179</f>
        <v>2.23463687150838E-2</v>
      </c>
      <c r="AN173" s="24">
        <v>0</v>
      </c>
      <c r="AO173" s="23">
        <f>Table15[[#This Row],[MT]]/109</f>
        <v>0</v>
      </c>
      <c r="AP173" s="24">
        <v>67</v>
      </c>
      <c r="AQ173" s="31">
        <f>Table15[[#This Row],[NL]]/946</f>
        <v>7.0824524312896403E-2</v>
      </c>
      <c r="AR173" s="34" t="str">
        <f>""</f>
        <v/>
      </c>
      <c r="AS173" s="35" t="str">
        <f>""</f>
        <v/>
      </c>
      <c r="AT173" s="24">
        <v>46</v>
      </c>
      <c r="AU173" s="23">
        <f>Table15[[#This Row],[PT]]/625</f>
        <v>7.3599999999999999E-2</v>
      </c>
      <c r="AV173" s="24">
        <v>1</v>
      </c>
      <c r="AW173" s="23">
        <f>Table15[[#This Row],[SE]]/48</f>
        <v>2.0833333333333332E-2</v>
      </c>
      <c r="AX173" s="24">
        <v>75</v>
      </c>
      <c r="AY173" s="23">
        <f>Table15[[#This Row],[SI]]/895</f>
        <v>8.3798882681564241E-2</v>
      </c>
    </row>
    <row r="174" spans="1:51">
      <c r="A174" s="6" t="s">
        <v>252</v>
      </c>
      <c r="B174" s="17"/>
      <c r="C174" s="31">
        <f>Table15[[#This Row],[AT]]/B5</f>
        <v>0</v>
      </c>
      <c r="D174" s="30">
        <v>15</v>
      </c>
      <c r="E174" s="31">
        <f>Table15[[#This Row],[BE]]/401</f>
        <v>3.7406483790523692E-2</v>
      </c>
      <c r="F174" s="30">
        <v>12</v>
      </c>
      <c r="G174" s="31">
        <f>Table15[[#This Row],[CY]]/316</f>
        <v>3.7974683544303799E-2</v>
      </c>
      <c r="H174" s="30"/>
      <c r="I174" s="31">
        <f>Table15[[#This Row],[CZ]]/14</f>
        <v>0</v>
      </c>
      <c r="J174" s="34" t="str">
        <f>""</f>
        <v/>
      </c>
      <c r="K174" s="34" t="str">
        <f>""</f>
        <v/>
      </c>
      <c r="L174" s="30">
        <v>0</v>
      </c>
      <c r="M174" s="31">
        <f>Table15[[#This Row],[DK]]/96</f>
        <v>0</v>
      </c>
      <c r="N174" s="24">
        <v>0</v>
      </c>
      <c r="O174" s="23">
        <f>Table15[[#This Row],[EDPS]]/69</f>
        <v>0</v>
      </c>
      <c r="P174" s="24"/>
      <c r="Q174" s="23">
        <f>Table15[[#This Row],[EE]]/16</f>
        <v>0</v>
      </c>
      <c r="R174" s="24">
        <v>3</v>
      </c>
      <c r="S174" s="23">
        <f>Table15[[#This Row],[EL]]/28</f>
        <v>0.10714285714285714</v>
      </c>
      <c r="T174" s="24"/>
      <c r="U174" s="23"/>
      <c r="V174" s="24">
        <v>0</v>
      </c>
      <c r="W174" s="23">
        <f>Table15[[#This Row],[FI]]/50</f>
        <v>0</v>
      </c>
      <c r="X174" s="34" t="str">
        <f>""</f>
        <v/>
      </c>
      <c r="Y174" s="34" t="str">
        <f>""</f>
        <v/>
      </c>
      <c r="Z174" s="24">
        <v>389</v>
      </c>
      <c r="AA174" s="23">
        <f>Table15[[#This Row],[HR]]/3031</f>
        <v>0.12834048168921147</v>
      </c>
      <c r="AB174" s="24">
        <v>11</v>
      </c>
      <c r="AC174" s="23">
        <f>Table15[[#This Row],[HU]]/134</f>
        <v>8.2089552238805971E-2</v>
      </c>
      <c r="AD174" s="24">
        <v>0</v>
      </c>
      <c r="AE174" s="23">
        <f>Table15[[#This Row],[IE]]/66</f>
        <v>0</v>
      </c>
      <c r="AF174" s="24">
        <v>2</v>
      </c>
      <c r="AG174" s="23">
        <f>Table15[[#This Row],[IT]]/55</f>
        <v>3.6363636363636362E-2</v>
      </c>
      <c r="AH174" s="24">
        <v>7</v>
      </c>
      <c r="AI174" s="23">
        <f>Table15[[#This Row],[LI]]/71</f>
        <v>9.8591549295774641E-2</v>
      </c>
      <c r="AJ174" s="24">
        <v>0</v>
      </c>
      <c r="AK174" s="23">
        <f>Table15[[#This Row],[LT]]/9</f>
        <v>0</v>
      </c>
      <c r="AL174" s="25">
        <v>5</v>
      </c>
      <c r="AM174" s="23">
        <f>Table15[[#This Row],[LV]]/179</f>
        <v>2.7932960893854747E-2</v>
      </c>
      <c r="AN174" s="24">
        <v>5</v>
      </c>
      <c r="AO174" s="23">
        <f>Table15[[#This Row],[MT]]/109</f>
        <v>4.5871559633027525E-2</v>
      </c>
      <c r="AP174" s="24">
        <v>38</v>
      </c>
      <c r="AQ174" s="31">
        <f>Table15[[#This Row],[NL]]/946</f>
        <v>4.0169133192389003E-2</v>
      </c>
      <c r="AR174" s="34" t="str">
        <f>""</f>
        <v/>
      </c>
      <c r="AS174" s="35" t="str">
        <f>""</f>
        <v/>
      </c>
      <c r="AT174" s="24">
        <v>36</v>
      </c>
      <c r="AU174" s="23">
        <f>Table15[[#This Row],[PT]]/625</f>
        <v>5.7599999999999998E-2</v>
      </c>
      <c r="AV174" s="24"/>
      <c r="AW174" s="23">
        <f>Table15[[#This Row],[SE]]/48</f>
        <v>0</v>
      </c>
      <c r="AX174" s="24">
        <v>43</v>
      </c>
      <c r="AY174" s="23">
        <f>Table15[[#This Row],[SI]]/895</f>
        <v>4.8044692737430165E-2</v>
      </c>
    </row>
    <row r="175" spans="1:51" ht="142.5">
      <c r="A175" s="5" t="s">
        <v>253</v>
      </c>
      <c r="B175" s="34" t="str">
        <f>""</f>
        <v/>
      </c>
      <c r="C175" s="34" t="str">
        <f>""</f>
        <v/>
      </c>
      <c r="D175" s="34" t="str">
        <f>""</f>
        <v/>
      </c>
      <c r="E175" s="34" t="str">
        <f>""</f>
        <v/>
      </c>
      <c r="F175" s="34" t="str">
        <f>""</f>
        <v/>
      </c>
      <c r="G175" s="34" t="str">
        <f>""</f>
        <v/>
      </c>
      <c r="H175" s="34" t="str">
        <f>""</f>
        <v/>
      </c>
      <c r="I175" s="34" t="str">
        <f>""</f>
        <v/>
      </c>
      <c r="J175" s="34" t="str">
        <f>""</f>
        <v/>
      </c>
      <c r="K175" s="34" t="str">
        <f>""</f>
        <v/>
      </c>
      <c r="L175" s="34" t="str">
        <f>""</f>
        <v/>
      </c>
      <c r="M175" s="34" t="str">
        <f>""</f>
        <v/>
      </c>
      <c r="N175" s="34" t="str">
        <f>""</f>
        <v/>
      </c>
      <c r="O175" s="34" t="str">
        <f>""</f>
        <v/>
      </c>
      <c r="P175" s="34" t="str">
        <f>""</f>
        <v/>
      </c>
      <c r="Q175" s="34" t="str">
        <f>""</f>
        <v/>
      </c>
      <c r="R175" s="34" t="str">
        <f>""</f>
        <v/>
      </c>
      <c r="S175" s="34" t="str">
        <f>""</f>
        <v/>
      </c>
      <c r="T175" s="34" t="str">
        <f>""</f>
        <v/>
      </c>
      <c r="U175" s="34" t="str">
        <f>""</f>
        <v/>
      </c>
      <c r="V175" s="34" t="str">
        <f>""</f>
        <v/>
      </c>
      <c r="W175" s="34" t="str">
        <f>""</f>
        <v/>
      </c>
      <c r="X175" s="34" t="str">
        <f>""</f>
        <v/>
      </c>
      <c r="Y175" s="34" t="str">
        <f>""</f>
        <v/>
      </c>
      <c r="Z175" s="34" t="str">
        <f>""</f>
        <v/>
      </c>
      <c r="AA175" s="34" t="str">
        <f>""</f>
        <v/>
      </c>
      <c r="AB175" s="34" t="str">
        <f>""</f>
        <v/>
      </c>
      <c r="AC175" s="34" t="str">
        <f>""</f>
        <v/>
      </c>
      <c r="AD175" s="34" t="str">
        <f>""</f>
        <v/>
      </c>
      <c r="AE175" s="34" t="str">
        <f>""</f>
        <v/>
      </c>
      <c r="AF175" s="34" t="str">
        <f>""</f>
        <v/>
      </c>
      <c r="AG175" s="34" t="str">
        <f>""</f>
        <v/>
      </c>
      <c r="AH175" s="34" t="str">
        <f>""</f>
        <v/>
      </c>
      <c r="AI175" s="34" t="str">
        <f>""</f>
        <v/>
      </c>
      <c r="AJ175" s="34" t="str">
        <f>""</f>
        <v/>
      </c>
      <c r="AK175" s="34" t="str">
        <f>""</f>
        <v/>
      </c>
      <c r="AL175" s="34" t="str">
        <f>""</f>
        <v/>
      </c>
      <c r="AM175" s="34" t="str">
        <f>""</f>
        <v/>
      </c>
      <c r="AN175" s="34" t="str">
        <f>""</f>
        <v/>
      </c>
      <c r="AO175" s="34" t="str">
        <f>""</f>
        <v/>
      </c>
      <c r="AP175" s="34" t="str">
        <f>""</f>
        <v/>
      </c>
      <c r="AQ175" s="34" t="str">
        <f>""</f>
        <v/>
      </c>
      <c r="AR175" s="34" t="str">
        <f>""</f>
        <v/>
      </c>
      <c r="AS175" s="34" t="str">
        <f>""</f>
        <v/>
      </c>
      <c r="AT175" s="34" t="str">
        <f>""</f>
        <v/>
      </c>
      <c r="AU175" s="34" t="str">
        <f>""</f>
        <v/>
      </c>
      <c r="AV175" s="34" t="str">
        <f>""</f>
        <v/>
      </c>
      <c r="AW175" s="34" t="str">
        <f>""</f>
        <v/>
      </c>
      <c r="AX175" s="34" t="str">
        <f>""</f>
        <v/>
      </c>
      <c r="AY175" s="34" t="str">
        <f>""</f>
        <v/>
      </c>
    </row>
    <row r="176" spans="1:51">
      <c r="A176" s="6" t="s">
        <v>254</v>
      </c>
      <c r="B176" s="14">
        <v>11</v>
      </c>
      <c r="C176" s="31">
        <f>Table15[[#This Row],[AT]]/B5</f>
        <v>1</v>
      </c>
      <c r="D176" s="30">
        <v>88</v>
      </c>
      <c r="E176" s="31">
        <f>Table15[[#This Row],[BE]]/401</f>
        <v>0.21945137157107231</v>
      </c>
      <c r="F176" s="30">
        <v>196</v>
      </c>
      <c r="G176" s="31">
        <f>Table15[[#This Row],[CY]]/316</f>
        <v>0.620253164556962</v>
      </c>
      <c r="H176" s="30">
        <v>2</v>
      </c>
      <c r="I176" s="31">
        <f>Table15[[#This Row],[CZ]]/14</f>
        <v>0.14285714285714285</v>
      </c>
      <c r="J176" s="30">
        <v>28</v>
      </c>
      <c r="K176" s="31">
        <f>Table15[[#This Row],[DE-BavPrivSec]]/35</f>
        <v>0.8</v>
      </c>
      <c r="L176" s="30">
        <v>62</v>
      </c>
      <c r="M176" s="31">
        <f>Table15[[#This Row],[DK]]/96</f>
        <v>0.64583333333333337</v>
      </c>
      <c r="N176" s="24">
        <v>29</v>
      </c>
      <c r="O176" s="23">
        <f>Table15[[#This Row],[EDPS]]/69</f>
        <v>0.42028985507246375</v>
      </c>
      <c r="P176" s="24">
        <v>6</v>
      </c>
      <c r="Q176" s="23">
        <f>Table15[[#This Row],[EE]]/16</f>
        <v>0.375</v>
      </c>
      <c r="R176" s="24">
        <v>13</v>
      </c>
      <c r="S176" s="23">
        <f>Table15[[#This Row],[EL]]/28</f>
        <v>0.4642857142857143</v>
      </c>
      <c r="T176" s="24"/>
      <c r="U176" s="23">
        <v>0.39500000000000002</v>
      </c>
      <c r="V176" s="24">
        <v>15</v>
      </c>
      <c r="W176" s="23">
        <f>Table15[[#This Row],[FI]]/50</f>
        <v>0.3</v>
      </c>
      <c r="X176" s="34" t="str">
        <f>""</f>
        <v/>
      </c>
      <c r="Y176" s="34" t="str">
        <f>""</f>
        <v/>
      </c>
      <c r="Z176" s="24">
        <v>1253</v>
      </c>
      <c r="AA176" s="23">
        <f>Table15[[#This Row],[HR]]/3031</f>
        <v>0.41339491916859122</v>
      </c>
      <c r="AB176" s="24">
        <v>75</v>
      </c>
      <c r="AC176" s="23">
        <f>Table15[[#This Row],[HU]]/134</f>
        <v>0.55970149253731338</v>
      </c>
      <c r="AD176" s="24">
        <v>23</v>
      </c>
      <c r="AE176" s="23">
        <f>Table15[[#This Row],[IE]]/66</f>
        <v>0.34848484848484851</v>
      </c>
      <c r="AF176" s="24">
        <v>23</v>
      </c>
      <c r="AG176" s="23">
        <f>Table15[[#This Row],[IT]]/55</f>
        <v>0.41818181818181815</v>
      </c>
      <c r="AH176" s="24">
        <v>39</v>
      </c>
      <c r="AI176" s="23">
        <f>Table15[[#This Row],[LI]]/71</f>
        <v>0.54929577464788737</v>
      </c>
      <c r="AJ176" s="24">
        <v>7</v>
      </c>
      <c r="AK176" s="23">
        <f>Table15[[#This Row],[LT]]/9</f>
        <v>0.77777777777777779</v>
      </c>
      <c r="AL176" s="25">
        <v>98</v>
      </c>
      <c r="AM176" s="23">
        <f>Table15[[#This Row],[LV]]/179</f>
        <v>0.54748603351955305</v>
      </c>
      <c r="AN176" s="24">
        <v>66</v>
      </c>
      <c r="AO176" s="23">
        <f>Table15[[#This Row],[MT]]/109</f>
        <v>0.60550458715596334</v>
      </c>
      <c r="AP176" s="24">
        <v>392</v>
      </c>
      <c r="AQ176" s="31">
        <f>Table15[[#This Row],[NL]]/946</f>
        <v>0.41437632135306551</v>
      </c>
      <c r="AR176" s="34" t="str">
        <f>""</f>
        <v/>
      </c>
      <c r="AS176" s="35" t="str">
        <f>""</f>
        <v/>
      </c>
      <c r="AT176" s="24">
        <v>159</v>
      </c>
      <c r="AU176" s="23">
        <f>Table15[[#This Row],[PT]]/625</f>
        <v>0.25440000000000002</v>
      </c>
      <c r="AV176" s="34" t="str">
        <f>""</f>
        <v/>
      </c>
      <c r="AW176" s="34" t="str">
        <f>""</f>
        <v/>
      </c>
      <c r="AX176" s="24">
        <v>359</v>
      </c>
      <c r="AY176" s="23">
        <f>Table15[[#This Row],[SI]]/895</f>
        <v>0.40111731843575421</v>
      </c>
    </row>
    <row r="177" spans="1:51">
      <c r="A177" s="6" t="s">
        <v>255</v>
      </c>
      <c r="B177" s="14"/>
      <c r="C177" s="31">
        <f>Table15[[#This Row],[AT]]/B5</f>
        <v>0</v>
      </c>
      <c r="D177" s="30">
        <v>203</v>
      </c>
      <c r="E177" s="31">
        <f>Table15[[#This Row],[BE]]/401</f>
        <v>0.50623441396508728</v>
      </c>
      <c r="F177" s="30">
        <v>97</v>
      </c>
      <c r="G177" s="31">
        <f>Table15[[#This Row],[CY]]/316</f>
        <v>0.30696202531645572</v>
      </c>
      <c r="H177" s="30">
        <v>10</v>
      </c>
      <c r="I177" s="31">
        <f>Table15[[#This Row],[CZ]]/14</f>
        <v>0.7142857142857143</v>
      </c>
      <c r="J177" s="30">
        <v>6</v>
      </c>
      <c r="K177" s="31">
        <f>Table15[[#This Row],[DE-BavPrivSec]]/35</f>
        <v>0.17142857142857143</v>
      </c>
      <c r="L177" s="30">
        <v>30</v>
      </c>
      <c r="M177" s="31">
        <f>Table15[[#This Row],[DK]]/96</f>
        <v>0.3125</v>
      </c>
      <c r="N177" s="24">
        <v>32</v>
      </c>
      <c r="O177" s="23">
        <f>Table15[[#This Row],[EDPS]]/69</f>
        <v>0.46376811594202899</v>
      </c>
      <c r="P177" s="24">
        <v>10</v>
      </c>
      <c r="Q177" s="23">
        <f>Table15[[#This Row],[EE]]/16</f>
        <v>0.625</v>
      </c>
      <c r="R177" s="24">
        <v>14</v>
      </c>
      <c r="S177" s="23">
        <f>Table15[[#This Row],[EL]]/28</f>
        <v>0.5</v>
      </c>
      <c r="T177" s="24"/>
      <c r="U177" s="23">
        <v>0.47299999999999998</v>
      </c>
      <c r="V177" s="24">
        <v>25</v>
      </c>
      <c r="W177" s="23">
        <f>Table15[[#This Row],[FI]]/50</f>
        <v>0.5</v>
      </c>
      <c r="X177" s="34" t="str">
        <f>""</f>
        <v/>
      </c>
      <c r="Y177" s="34" t="str">
        <f>""</f>
        <v/>
      </c>
      <c r="Z177" s="24">
        <v>895</v>
      </c>
      <c r="AA177" s="23">
        <f>Table15[[#This Row],[HR]]/3031</f>
        <v>0.29528208512042231</v>
      </c>
      <c r="AB177" s="24">
        <v>46</v>
      </c>
      <c r="AC177" s="23">
        <f>Table15[[#This Row],[HU]]/134</f>
        <v>0.34328358208955223</v>
      </c>
      <c r="AD177" s="24">
        <v>39</v>
      </c>
      <c r="AE177" s="23">
        <f>Table15[[#This Row],[IE]]/66</f>
        <v>0.59090909090909094</v>
      </c>
      <c r="AF177" s="24">
        <v>28</v>
      </c>
      <c r="AG177" s="23">
        <f>Table15[[#This Row],[IT]]/55</f>
        <v>0.50909090909090904</v>
      </c>
      <c r="AH177" s="24">
        <v>25</v>
      </c>
      <c r="AI177" s="23">
        <f>Table15[[#This Row],[LI]]/71</f>
        <v>0.352112676056338</v>
      </c>
      <c r="AJ177" s="24">
        <v>2</v>
      </c>
      <c r="AK177" s="23">
        <f>Table15[[#This Row],[LT]]/9</f>
        <v>0.22222222222222221</v>
      </c>
      <c r="AL177" s="25">
        <v>73</v>
      </c>
      <c r="AM177" s="23">
        <f>Table15[[#This Row],[LV]]/179</f>
        <v>0.40782122905027934</v>
      </c>
      <c r="AN177" s="24">
        <v>32</v>
      </c>
      <c r="AO177" s="23">
        <f>Table15[[#This Row],[MT]]/109</f>
        <v>0.29357798165137616</v>
      </c>
      <c r="AP177" s="24">
        <v>397</v>
      </c>
      <c r="AQ177" s="31">
        <f>Table15[[#This Row],[NL]]/946</f>
        <v>0.41966173361522197</v>
      </c>
      <c r="AR177" s="34" t="str">
        <f>""</f>
        <v/>
      </c>
      <c r="AS177" s="35" t="str">
        <f>""</f>
        <v/>
      </c>
      <c r="AT177" s="24">
        <v>294</v>
      </c>
      <c r="AU177" s="23">
        <f>Table15[[#This Row],[PT]]/625</f>
        <v>0.47039999999999998</v>
      </c>
      <c r="AV177" s="34" t="str">
        <f>""</f>
        <v/>
      </c>
      <c r="AW177" s="34" t="str">
        <f>""</f>
        <v/>
      </c>
      <c r="AX177" s="24">
        <v>436</v>
      </c>
      <c r="AY177" s="23">
        <f>Table15[[#This Row],[SI]]/895</f>
        <v>0.4871508379888268</v>
      </c>
    </row>
    <row r="178" spans="1:51">
      <c r="A178" s="6" t="s">
        <v>256</v>
      </c>
      <c r="B178" s="14"/>
      <c r="C178" s="31">
        <f>Table15[[#This Row],[AT]]/B5</f>
        <v>0</v>
      </c>
      <c r="D178" s="30">
        <v>75</v>
      </c>
      <c r="E178" s="31">
        <f>Table15[[#This Row],[BE]]/401</f>
        <v>0.18703241895261846</v>
      </c>
      <c r="F178" s="30">
        <v>4</v>
      </c>
      <c r="G178" s="31">
        <f>Table15[[#This Row],[CY]]/316</f>
        <v>1.2658227848101266E-2</v>
      </c>
      <c r="H178" s="30">
        <v>1</v>
      </c>
      <c r="I178" s="31">
        <f>Table15[[#This Row],[CZ]]/14</f>
        <v>7.1428571428571425E-2</v>
      </c>
      <c r="J178" s="30">
        <v>1</v>
      </c>
      <c r="K178" s="31">
        <f>Table15[[#This Row],[DE-BavPrivSec]]/35</f>
        <v>2.8571428571428571E-2</v>
      </c>
      <c r="L178" s="30">
        <v>2</v>
      </c>
      <c r="M178" s="31">
        <f>Table15[[#This Row],[DK]]/96</f>
        <v>2.0833333333333332E-2</v>
      </c>
      <c r="N178" s="24">
        <v>8</v>
      </c>
      <c r="O178" s="23">
        <f>Table15[[#This Row],[EDPS]]/69</f>
        <v>0.11594202898550725</v>
      </c>
      <c r="P178" s="24">
        <v>0</v>
      </c>
      <c r="Q178" s="23">
        <f>Table15[[#This Row],[EE]]/16</f>
        <v>0</v>
      </c>
      <c r="R178" s="24">
        <v>0</v>
      </c>
      <c r="S178" s="23">
        <f>Table15[[#This Row],[EL]]/28</f>
        <v>0</v>
      </c>
      <c r="T178" s="24"/>
      <c r="U178" s="23">
        <v>0.122</v>
      </c>
      <c r="V178" s="24">
        <v>5</v>
      </c>
      <c r="W178" s="23">
        <f>Table15[[#This Row],[FI]]/50</f>
        <v>0.1</v>
      </c>
      <c r="X178" s="34" t="str">
        <f>""</f>
        <v/>
      </c>
      <c r="Y178" s="34" t="str">
        <f>""</f>
        <v/>
      </c>
      <c r="Z178" s="24">
        <v>423</v>
      </c>
      <c r="AA178" s="23">
        <f>Table15[[#This Row],[HR]]/3031</f>
        <v>0.13955790168261301</v>
      </c>
      <c r="AB178" s="24">
        <v>2</v>
      </c>
      <c r="AC178" s="23">
        <f>Table15[[#This Row],[HU]]/134</f>
        <v>1.4925373134328358E-2</v>
      </c>
      <c r="AD178" s="24">
        <v>4</v>
      </c>
      <c r="AE178" s="23">
        <f>Table15[[#This Row],[IE]]/66</f>
        <v>6.0606060606060608E-2</v>
      </c>
      <c r="AF178" s="24">
        <v>2</v>
      </c>
      <c r="AG178" s="23">
        <f>Table15[[#This Row],[IT]]/55</f>
        <v>3.6363636363636362E-2</v>
      </c>
      <c r="AH178" s="24">
        <v>2</v>
      </c>
      <c r="AI178" s="23">
        <f>Table15[[#This Row],[LI]]/71</f>
        <v>2.8169014084507043E-2</v>
      </c>
      <c r="AJ178" s="24">
        <v>0</v>
      </c>
      <c r="AK178" s="23">
        <f>Table15[[#This Row],[LT]]/9</f>
        <v>0</v>
      </c>
      <c r="AL178" s="25">
        <v>5</v>
      </c>
      <c r="AM178" s="23">
        <f>Table15[[#This Row],[LV]]/179</f>
        <v>2.7932960893854747E-2</v>
      </c>
      <c r="AN178" s="24">
        <v>4</v>
      </c>
      <c r="AO178" s="23">
        <f>Table15[[#This Row],[MT]]/109</f>
        <v>3.669724770642202E-2</v>
      </c>
      <c r="AP178" s="24">
        <v>79</v>
      </c>
      <c r="AQ178" s="31">
        <f>Table15[[#This Row],[NL]]/946</f>
        <v>8.3509513742071884E-2</v>
      </c>
      <c r="AR178" s="34" t="str">
        <f>""</f>
        <v/>
      </c>
      <c r="AS178" s="35" t="str">
        <f>""</f>
        <v/>
      </c>
      <c r="AT178" s="24">
        <v>117</v>
      </c>
      <c r="AU178" s="23">
        <f>Table15[[#This Row],[PT]]/625</f>
        <v>0.18720000000000001</v>
      </c>
      <c r="AV178" s="34" t="str">
        <f>""</f>
        <v/>
      </c>
      <c r="AW178" s="34" t="str">
        <f>""</f>
        <v/>
      </c>
      <c r="AX178" s="24">
        <v>73</v>
      </c>
      <c r="AY178" s="23">
        <f>Table15[[#This Row],[SI]]/895</f>
        <v>8.1564245810055863E-2</v>
      </c>
    </row>
    <row r="179" spans="1:51">
      <c r="A179" s="6" t="s">
        <v>257</v>
      </c>
      <c r="B179" s="14"/>
      <c r="C179" s="31">
        <f>Table15[[#This Row],[AT]]/B5</f>
        <v>0</v>
      </c>
      <c r="D179" s="30">
        <v>26</v>
      </c>
      <c r="E179" s="31">
        <f>Table15[[#This Row],[BE]]/401</f>
        <v>6.4837905236907731E-2</v>
      </c>
      <c r="F179" s="30">
        <v>0</v>
      </c>
      <c r="G179" s="31">
        <f>Table15[[#This Row],[CY]]/316</f>
        <v>0</v>
      </c>
      <c r="H179" s="30">
        <v>1</v>
      </c>
      <c r="I179" s="31">
        <f>Table15[[#This Row],[CZ]]/14</f>
        <v>7.1428571428571425E-2</v>
      </c>
      <c r="J179" s="30">
        <v>0</v>
      </c>
      <c r="K179" s="31">
        <f>Table15[[#This Row],[DE-BavPrivSec]]/35</f>
        <v>0</v>
      </c>
      <c r="L179" s="30">
        <v>1</v>
      </c>
      <c r="M179" s="31">
        <f>Table15[[#This Row],[DK]]/96</f>
        <v>1.0416666666666666E-2</v>
      </c>
      <c r="N179" s="24">
        <v>0</v>
      </c>
      <c r="O179" s="23">
        <f>Table15[[#This Row],[EDPS]]/69</f>
        <v>0</v>
      </c>
      <c r="P179" s="24">
        <v>0</v>
      </c>
      <c r="Q179" s="23">
        <f>Table15[[#This Row],[EE]]/16</f>
        <v>0</v>
      </c>
      <c r="R179" s="24">
        <v>0</v>
      </c>
      <c r="S179" s="23">
        <f>Table15[[#This Row],[EL]]/28</f>
        <v>0</v>
      </c>
      <c r="T179" s="24"/>
      <c r="U179" s="23">
        <v>7.0000000000000001E-3</v>
      </c>
      <c r="V179" s="24">
        <v>1</v>
      </c>
      <c r="W179" s="23">
        <f>Table15[[#This Row],[FI]]/50</f>
        <v>0.02</v>
      </c>
      <c r="X179" s="34" t="str">
        <f>""</f>
        <v/>
      </c>
      <c r="Y179" s="34" t="str">
        <f>""</f>
        <v/>
      </c>
      <c r="Z179" s="24">
        <v>144</v>
      </c>
      <c r="AA179" s="23">
        <f>Table15[[#This Row],[HR]]/3031</f>
        <v>4.7509072913229956E-2</v>
      </c>
      <c r="AB179" s="24">
        <v>1</v>
      </c>
      <c r="AC179" s="23">
        <f>Table15[[#This Row],[HU]]/134</f>
        <v>7.462686567164179E-3</v>
      </c>
      <c r="AD179" s="24">
        <v>0</v>
      </c>
      <c r="AE179" s="23">
        <f>Table15[[#This Row],[IE]]/66</f>
        <v>0</v>
      </c>
      <c r="AF179" s="24">
        <v>1</v>
      </c>
      <c r="AG179" s="23">
        <f>Table15[[#This Row],[IT]]/55</f>
        <v>1.8181818181818181E-2</v>
      </c>
      <c r="AH179" s="24">
        <v>0</v>
      </c>
      <c r="AI179" s="23">
        <f>Table15[[#This Row],[LI]]/71</f>
        <v>0</v>
      </c>
      <c r="AJ179" s="24">
        <v>0</v>
      </c>
      <c r="AK179" s="23">
        <f>Table15[[#This Row],[LT]]/9</f>
        <v>0</v>
      </c>
      <c r="AL179" s="25"/>
      <c r="AM179" s="23"/>
      <c r="AN179" s="24">
        <v>0</v>
      </c>
      <c r="AO179" s="23">
        <f>Table15[[#This Row],[MT]]/109</f>
        <v>0</v>
      </c>
      <c r="AP179" s="24">
        <v>25</v>
      </c>
      <c r="AQ179" s="31">
        <f>Table15[[#This Row],[NL]]/946</f>
        <v>2.6427061310782242E-2</v>
      </c>
      <c r="AR179" s="34" t="str">
        <f>""</f>
        <v/>
      </c>
      <c r="AS179" s="35" t="str">
        <f>""</f>
        <v/>
      </c>
      <c r="AT179" s="24">
        <v>32</v>
      </c>
      <c r="AU179" s="23">
        <f>Table15[[#This Row],[PT]]/625</f>
        <v>5.1200000000000002E-2</v>
      </c>
      <c r="AV179" s="34" t="str">
        <f>""</f>
        <v/>
      </c>
      <c r="AW179" s="34" t="str">
        <f>""</f>
        <v/>
      </c>
      <c r="AX179" s="24">
        <v>7</v>
      </c>
      <c r="AY179" s="23">
        <f>Table15[[#This Row],[SI]]/895</f>
        <v>7.82122905027933E-3</v>
      </c>
    </row>
    <row r="180" spans="1:51">
      <c r="A180" s="6" t="s">
        <v>258</v>
      </c>
      <c r="B180" s="14"/>
      <c r="C180" s="31">
        <f>Table15[[#This Row],[AT]]/B5</f>
        <v>0</v>
      </c>
      <c r="D180" s="30">
        <v>5</v>
      </c>
      <c r="E180" s="31">
        <f>Table15[[#This Row],[BE]]/401</f>
        <v>1.2468827930174564E-2</v>
      </c>
      <c r="F180" s="30">
        <v>0</v>
      </c>
      <c r="G180" s="31">
        <f>Table15[[#This Row],[CY]]/316</f>
        <v>0</v>
      </c>
      <c r="H180" s="30"/>
      <c r="I180" s="31">
        <f>Table15[[#This Row],[CZ]]/14</f>
        <v>0</v>
      </c>
      <c r="J180" s="30">
        <v>0</v>
      </c>
      <c r="K180" s="31">
        <f>Table15[[#This Row],[DE-BavPrivSec]]/35</f>
        <v>0</v>
      </c>
      <c r="L180" s="30">
        <v>0</v>
      </c>
      <c r="M180" s="31">
        <f>Table15[[#This Row],[DK]]/96</f>
        <v>0</v>
      </c>
      <c r="N180" s="24">
        <v>0</v>
      </c>
      <c r="O180" s="23">
        <f>Table15[[#This Row],[EDPS]]/69</f>
        <v>0</v>
      </c>
      <c r="P180" s="24">
        <v>0</v>
      </c>
      <c r="Q180" s="23">
        <f>Table15[[#This Row],[EE]]/16</f>
        <v>0</v>
      </c>
      <c r="R180" s="24">
        <v>0</v>
      </c>
      <c r="S180" s="23">
        <f>Table15[[#This Row],[EL]]/28</f>
        <v>0</v>
      </c>
      <c r="T180" s="24"/>
      <c r="U180" s="23">
        <v>3.0000000000000001E-3</v>
      </c>
      <c r="V180" s="24">
        <v>0</v>
      </c>
      <c r="W180" s="23">
        <f>Table15[[#This Row],[FI]]/50</f>
        <v>0</v>
      </c>
      <c r="X180" s="34" t="str">
        <f>""</f>
        <v/>
      </c>
      <c r="Y180" s="34" t="str">
        <f>""</f>
        <v/>
      </c>
      <c r="Z180" s="24">
        <v>15</v>
      </c>
      <c r="AA180" s="23">
        <f>Table15[[#This Row],[HR]]/3031</f>
        <v>4.9488617617947876E-3</v>
      </c>
      <c r="AB180" s="24">
        <v>1</v>
      </c>
      <c r="AC180" s="23">
        <f>Table15[[#This Row],[HU]]/134</f>
        <v>7.462686567164179E-3</v>
      </c>
      <c r="AD180" s="24">
        <v>0</v>
      </c>
      <c r="AE180" s="23">
        <f>Table15[[#This Row],[IE]]/66</f>
        <v>0</v>
      </c>
      <c r="AF180" s="24">
        <v>0</v>
      </c>
      <c r="AG180" s="23">
        <f>Table15[[#This Row],[IT]]/55</f>
        <v>0</v>
      </c>
      <c r="AH180" s="24">
        <v>1</v>
      </c>
      <c r="AI180" s="23">
        <f>Table15[[#This Row],[LI]]/71</f>
        <v>1.4084507042253521E-2</v>
      </c>
      <c r="AJ180" s="24">
        <v>0</v>
      </c>
      <c r="AK180" s="23">
        <f>Table15[[#This Row],[LT]]/9</f>
        <v>0</v>
      </c>
      <c r="AL180" s="25"/>
      <c r="AM180" s="23"/>
      <c r="AN180" s="24">
        <v>0</v>
      </c>
      <c r="AO180" s="23">
        <f>Table15[[#This Row],[MT]]/109</f>
        <v>0</v>
      </c>
      <c r="AP180" s="24">
        <v>3</v>
      </c>
      <c r="AQ180" s="31">
        <f>Table15[[#This Row],[NL]]/946</f>
        <v>3.1712473572938688E-3</v>
      </c>
      <c r="AR180" s="34" t="str">
        <f>""</f>
        <v/>
      </c>
      <c r="AS180" s="35" t="str">
        <f>""</f>
        <v/>
      </c>
      <c r="AT180" s="24">
        <v>4</v>
      </c>
      <c r="AU180" s="23">
        <f>Table15[[#This Row],[PT]]/625</f>
        <v>6.4000000000000003E-3</v>
      </c>
      <c r="AV180" s="34" t="str">
        <f>""</f>
        <v/>
      </c>
      <c r="AW180" s="34" t="str">
        <f>""</f>
        <v/>
      </c>
      <c r="AX180" s="24">
        <v>1</v>
      </c>
      <c r="AY180" s="23">
        <f>Table15[[#This Row],[SI]]/895</f>
        <v>1.1173184357541898E-3</v>
      </c>
    </row>
    <row r="181" spans="1:51">
      <c r="A181" s="6" t="s">
        <v>168</v>
      </c>
      <c r="B181" s="17"/>
      <c r="C181" s="31">
        <f>Table15[[#This Row],[AT]]/B5</f>
        <v>0</v>
      </c>
      <c r="D181" s="30">
        <v>4</v>
      </c>
      <c r="E181" s="31">
        <f>Table15[[#This Row],[BE]]/401</f>
        <v>9.9750623441396506E-3</v>
      </c>
      <c r="F181" s="30">
        <v>12</v>
      </c>
      <c r="G181" s="31">
        <f>Table15[[#This Row],[CY]]/316</f>
        <v>3.7974683544303799E-2</v>
      </c>
      <c r="H181" s="30"/>
      <c r="I181" s="31">
        <f>Table15[[#This Row],[CZ]]/14</f>
        <v>0</v>
      </c>
      <c r="J181" s="34" t="str">
        <f>""</f>
        <v/>
      </c>
      <c r="K181" s="34" t="str">
        <f>""</f>
        <v/>
      </c>
      <c r="L181" s="30">
        <v>1</v>
      </c>
      <c r="M181" s="31">
        <f>Table15[[#This Row],[DK]]/96</f>
        <v>1.0416666666666666E-2</v>
      </c>
      <c r="N181" s="24">
        <v>0</v>
      </c>
      <c r="O181" s="23">
        <f>Table15[[#This Row],[EDPS]]/69</f>
        <v>0</v>
      </c>
      <c r="P181" s="24">
        <v>0</v>
      </c>
      <c r="Q181" s="23">
        <f>Table15[[#This Row],[EE]]/16</f>
        <v>0</v>
      </c>
      <c r="R181" s="24">
        <v>1</v>
      </c>
      <c r="S181" s="23">
        <f>Table15[[#This Row],[EL]]/28</f>
        <v>3.5714285714285712E-2</v>
      </c>
      <c r="T181" s="24"/>
      <c r="U181" s="23"/>
      <c r="V181" s="24">
        <v>2</v>
      </c>
      <c r="W181" s="23">
        <f>Table15[[#This Row],[FI]]/50</f>
        <v>0.04</v>
      </c>
      <c r="X181" s="34" t="str">
        <f>""</f>
        <v/>
      </c>
      <c r="Y181" s="34" t="str">
        <f>""</f>
        <v/>
      </c>
      <c r="Z181" s="24">
        <v>301</v>
      </c>
      <c r="AA181" s="23">
        <f>Table15[[#This Row],[HR]]/3031</f>
        <v>9.9307159353348731E-2</v>
      </c>
      <c r="AB181" s="24">
        <v>9</v>
      </c>
      <c r="AC181" s="23">
        <f>Table15[[#This Row],[HU]]/134</f>
        <v>6.7164179104477612E-2</v>
      </c>
      <c r="AD181" s="24">
        <v>0</v>
      </c>
      <c r="AE181" s="23">
        <f>Table15[[#This Row],[IE]]/66</f>
        <v>0</v>
      </c>
      <c r="AF181" s="24">
        <v>1</v>
      </c>
      <c r="AG181" s="23">
        <f>Table15[[#This Row],[IT]]/55</f>
        <v>1.8181818181818181E-2</v>
      </c>
      <c r="AH181" s="24">
        <v>4</v>
      </c>
      <c r="AI181" s="23">
        <f>Table15[[#This Row],[LI]]/71</f>
        <v>5.6338028169014086E-2</v>
      </c>
      <c r="AJ181" s="24">
        <v>0</v>
      </c>
      <c r="AK181" s="23">
        <f>Table15[[#This Row],[LT]]/9</f>
        <v>0</v>
      </c>
      <c r="AL181" s="25">
        <v>3</v>
      </c>
      <c r="AM181" s="23">
        <f>Table15[[#This Row],[LV]]/179</f>
        <v>1.6759776536312849E-2</v>
      </c>
      <c r="AN181" s="24">
        <v>7</v>
      </c>
      <c r="AO181" s="23">
        <f>Table15[[#This Row],[MT]]/109</f>
        <v>6.4220183486238536E-2</v>
      </c>
      <c r="AP181" s="24">
        <v>22</v>
      </c>
      <c r="AQ181" s="31">
        <f>Table15[[#This Row],[NL]]/946</f>
        <v>2.3255813953488372E-2</v>
      </c>
      <c r="AR181" s="34" t="str">
        <f>""</f>
        <v/>
      </c>
      <c r="AS181" s="35" t="str">
        <f>""</f>
        <v/>
      </c>
      <c r="AT181" s="24">
        <v>19</v>
      </c>
      <c r="AU181" s="23">
        <f>Table15[[#This Row],[PT]]/625</f>
        <v>3.04E-2</v>
      </c>
      <c r="AV181" s="34" t="str">
        <f>""</f>
        <v/>
      </c>
      <c r="AW181" s="34" t="str">
        <f>""</f>
        <v/>
      </c>
      <c r="AX181" s="24">
        <v>19</v>
      </c>
      <c r="AY181" s="23">
        <f>Table15[[#This Row],[SI]]/895</f>
        <v>2.1229050279329607E-2</v>
      </c>
    </row>
    <row r="182" spans="1:51" ht="71.25">
      <c r="A182" s="5" t="s">
        <v>259</v>
      </c>
      <c r="B182" s="34" t="str">
        <f>""</f>
        <v/>
      </c>
      <c r="C182" s="34" t="str">
        <f>""</f>
        <v/>
      </c>
      <c r="D182" s="34" t="str">
        <f>""</f>
        <v/>
      </c>
      <c r="E182" s="34" t="str">
        <f>""</f>
        <v/>
      </c>
      <c r="F182" s="34" t="str">
        <f>""</f>
        <v/>
      </c>
      <c r="G182" s="34" t="str">
        <f>""</f>
        <v/>
      </c>
      <c r="H182" s="34" t="str">
        <f>""</f>
        <v/>
      </c>
      <c r="I182" s="34" t="str">
        <f>""</f>
        <v/>
      </c>
      <c r="J182" s="34" t="str">
        <f>""</f>
        <v/>
      </c>
      <c r="K182" s="34" t="str">
        <f>""</f>
        <v/>
      </c>
      <c r="L182" s="34" t="str">
        <f>""</f>
        <v/>
      </c>
      <c r="M182" s="34" t="str">
        <f>""</f>
        <v/>
      </c>
      <c r="N182" s="34" t="str">
        <f>""</f>
        <v/>
      </c>
      <c r="O182" s="34" t="str">
        <f>""</f>
        <v/>
      </c>
      <c r="P182" s="34" t="str">
        <f>""</f>
        <v/>
      </c>
      <c r="Q182" s="34" t="str">
        <f>""</f>
        <v/>
      </c>
      <c r="R182" s="34" t="str">
        <f>""</f>
        <v/>
      </c>
      <c r="S182" s="34" t="str">
        <f>""</f>
        <v/>
      </c>
      <c r="T182" s="34" t="str">
        <f>""</f>
        <v/>
      </c>
      <c r="U182" s="34" t="str">
        <f>""</f>
        <v/>
      </c>
      <c r="V182" s="34" t="str">
        <f>""</f>
        <v/>
      </c>
      <c r="W182" s="34" t="str">
        <f>""</f>
        <v/>
      </c>
      <c r="X182" s="34" t="str">
        <f>""</f>
        <v/>
      </c>
      <c r="Y182" s="34" t="str">
        <f>""</f>
        <v/>
      </c>
      <c r="Z182" s="34" t="str">
        <f>""</f>
        <v/>
      </c>
      <c r="AA182" s="34" t="str">
        <f>""</f>
        <v/>
      </c>
      <c r="AB182" s="34" t="str">
        <f>""</f>
        <v/>
      </c>
      <c r="AC182" s="34" t="str">
        <f>""</f>
        <v/>
      </c>
      <c r="AD182" s="34" t="str">
        <f>""</f>
        <v/>
      </c>
      <c r="AE182" s="34" t="str">
        <f>""</f>
        <v/>
      </c>
      <c r="AF182" s="34" t="str">
        <f>""</f>
        <v/>
      </c>
      <c r="AG182" s="34" t="str">
        <f>""</f>
        <v/>
      </c>
      <c r="AH182" s="34" t="str">
        <f>""</f>
        <v/>
      </c>
      <c r="AI182" s="34" t="str">
        <f>""</f>
        <v/>
      </c>
      <c r="AJ182" s="34" t="str">
        <f>""</f>
        <v/>
      </c>
      <c r="AK182" s="34" t="str">
        <f>""</f>
        <v/>
      </c>
      <c r="AL182" s="34" t="str">
        <f>""</f>
        <v/>
      </c>
      <c r="AM182" s="34" t="str">
        <f>""</f>
        <v/>
      </c>
      <c r="AN182" s="34" t="str">
        <f>""</f>
        <v/>
      </c>
      <c r="AO182" s="34" t="str">
        <f>""</f>
        <v/>
      </c>
      <c r="AP182" s="34" t="str">
        <f>""</f>
        <v/>
      </c>
      <c r="AQ182" s="34" t="str">
        <f>""</f>
        <v/>
      </c>
      <c r="AR182" s="34" t="str">
        <f>""</f>
        <v/>
      </c>
      <c r="AS182" s="34" t="str">
        <f>""</f>
        <v/>
      </c>
      <c r="AT182" s="34" t="str">
        <f>""</f>
        <v/>
      </c>
      <c r="AU182" s="34" t="str">
        <f>""</f>
        <v/>
      </c>
      <c r="AV182" s="34" t="str">
        <f>""</f>
        <v/>
      </c>
      <c r="AW182" s="34" t="str">
        <f>""</f>
        <v/>
      </c>
      <c r="AX182" s="34" t="str">
        <f>""</f>
        <v/>
      </c>
      <c r="AY182" s="34" t="str">
        <f>""</f>
        <v/>
      </c>
    </row>
    <row r="183" spans="1:51">
      <c r="A183" s="6" t="s">
        <v>260</v>
      </c>
      <c r="B183" s="14">
        <v>11</v>
      </c>
      <c r="C183" s="31">
        <f>Table15[[#This Row],[AT]]/B5</f>
        <v>1</v>
      </c>
      <c r="D183" s="30">
        <v>106</v>
      </c>
      <c r="E183" s="31">
        <f>Table15[[#This Row],[BE]]/401</f>
        <v>0.26433915211970077</v>
      </c>
      <c r="F183" s="30">
        <v>276</v>
      </c>
      <c r="G183" s="31">
        <f>Table15[[#This Row],[CY]]/316</f>
        <v>0.87341772151898733</v>
      </c>
      <c r="H183" s="30">
        <v>7</v>
      </c>
      <c r="I183" s="31">
        <f>Table15[[#This Row],[CZ]]/14</f>
        <v>0.5</v>
      </c>
      <c r="J183" s="30">
        <v>22</v>
      </c>
      <c r="K183" s="31">
        <f>Table15[[#This Row],[DE-BavPrivSec]]/35</f>
        <v>0.62857142857142856</v>
      </c>
      <c r="L183" s="30">
        <v>75</v>
      </c>
      <c r="M183" s="31">
        <f>Table15[[#This Row],[DK]]/96</f>
        <v>0.78125</v>
      </c>
      <c r="N183" s="24">
        <v>35</v>
      </c>
      <c r="O183" s="23">
        <f>Table15[[#This Row],[EDPS]]/69</f>
        <v>0.50724637681159424</v>
      </c>
      <c r="P183" s="24">
        <v>6</v>
      </c>
      <c r="Q183" s="23">
        <f>Table15[[#This Row],[EE]]/16</f>
        <v>0.375</v>
      </c>
      <c r="R183" s="24">
        <v>13</v>
      </c>
      <c r="S183" s="23">
        <f>Table15[[#This Row],[EL]]/28</f>
        <v>0.4642857142857143</v>
      </c>
      <c r="T183" s="24"/>
      <c r="U183" s="23">
        <v>0.5</v>
      </c>
      <c r="V183" s="24">
        <v>9</v>
      </c>
      <c r="W183" s="23">
        <f>Table15[[#This Row],[FI]]/50</f>
        <v>0.18</v>
      </c>
      <c r="X183" s="34" t="str">
        <f>""</f>
        <v/>
      </c>
      <c r="Y183" s="34" t="str">
        <f>""</f>
        <v/>
      </c>
      <c r="Z183" s="24">
        <v>1654</v>
      </c>
      <c r="AA183" s="23">
        <f>Table15[[#This Row],[HR]]/3031</f>
        <v>0.54569449026723849</v>
      </c>
      <c r="AB183" s="24">
        <v>83</v>
      </c>
      <c r="AC183" s="23">
        <f>Table15[[#This Row],[HU]]/134</f>
        <v>0.61940298507462688</v>
      </c>
      <c r="AD183" s="24">
        <v>36</v>
      </c>
      <c r="AE183" s="23">
        <f>Table15[[#This Row],[IE]]/66</f>
        <v>0.54545454545454541</v>
      </c>
      <c r="AF183" s="24">
        <v>24</v>
      </c>
      <c r="AG183" s="23">
        <f>Table15[[#This Row],[IT]]/55</f>
        <v>0.43636363636363634</v>
      </c>
      <c r="AH183" s="24">
        <v>43</v>
      </c>
      <c r="AI183" s="23">
        <f>Table15[[#This Row],[LI]]/71</f>
        <v>0.60563380281690138</v>
      </c>
      <c r="AJ183" s="24">
        <v>6</v>
      </c>
      <c r="AK183" s="23">
        <f>Table15[[#This Row],[LT]]/9</f>
        <v>0.66666666666666663</v>
      </c>
      <c r="AL183" s="25">
        <v>92</v>
      </c>
      <c r="AM183" s="23">
        <f>Table15[[#This Row],[LV]]/179</f>
        <v>0.51396648044692739</v>
      </c>
      <c r="AN183" s="24">
        <v>77</v>
      </c>
      <c r="AO183" s="23">
        <f>Table15[[#This Row],[MT]]/109</f>
        <v>0.70642201834862384</v>
      </c>
      <c r="AP183" s="24">
        <v>248</v>
      </c>
      <c r="AQ183" s="31">
        <f>Table15[[#This Row],[NL]]/946</f>
        <v>0.26215644820295986</v>
      </c>
      <c r="AR183" s="34" t="str">
        <f>""</f>
        <v/>
      </c>
      <c r="AS183" s="35" t="str">
        <f>""</f>
        <v/>
      </c>
      <c r="AT183" s="24">
        <v>360</v>
      </c>
      <c r="AU183" s="23">
        <f>Table15[[#This Row],[PT]]/625</f>
        <v>0.57599999999999996</v>
      </c>
      <c r="AV183" s="34" t="str">
        <f>""</f>
        <v/>
      </c>
      <c r="AW183" s="34" t="str">
        <f>""</f>
        <v/>
      </c>
      <c r="AX183" s="24">
        <v>476</v>
      </c>
      <c r="AY183" s="23">
        <f>Table15[[#This Row],[SI]]/895</f>
        <v>0.53184357541899441</v>
      </c>
    </row>
    <row r="184" spans="1:51">
      <c r="A184" s="6" t="s">
        <v>261</v>
      </c>
      <c r="B184" s="14"/>
      <c r="C184" s="31">
        <f>Table15[[#This Row],[AT]]/B5</f>
        <v>0</v>
      </c>
      <c r="D184" s="30">
        <v>176</v>
      </c>
      <c r="E184" s="31">
        <f>Table15[[#This Row],[BE]]/401</f>
        <v>0.43890274314214461</v>
      </c>
      <c r="F184" s="30">
        <v>24</v>
      </c>
      <c r="G184" s="31">
        <f>Table15[[#This Row],[CY]]/316</f>
        <v>7.5949367088607597E-2</v>
      </c>
      <c r="H184" s="30">
        <v>7</v>
      </c>
      <c r="I184" s="31">
        <f>Table15[[#This Row],[CZ]]/14</f>
        <v>0.5</v>
      </c>
      <c r="J184" s="30">
        <v>13</v>
      </c>
      <c r="K184" s="31">
        <f>Table15[[#This Row],[DE-BavPrivSec]]/35</f>
        <v>0.37142857142857144</v>
      </c>
      <c r="L184" s="30">
        <v>18</v>
      </c>
      <c r="M184" s="31">
        <f>Table15[[#This Row],[DK]]/96</f>
        <v>0.1875</v>
      </c>
      <c r="N184" s="24">
        <v>26</v>
      </c>
      <c r="O184" s="23">
        <f>Table15[[#This Row],[EDPS]]/69</f>
        <v>0.37681159420289856</v>
      </c>
      <c r="P184" s="24">
        <v>7</v>
      </c>
      <c r="Q184" s="23">
        <f>Table15[[#This Row],[EE]]/16</f>
        <v>0.4375</v>
      </c>
      <c r="R184" s="24">
        <v>10</v>
      </c>
      <c r="S184" s="23">
        <f>Table15[[#This Row],[EL]]/28</f>
        <v>0.35714285714285715</v>
      </c>
      <c r="T184" s="24"/>
      <c r="U184" s="23">
        <v>0.35099999999999998</v>
      </c>
      <c r="V184" s="24">
        <v>25</v>
      </c>
      <c r="W184" s="23">
        <f>Table15[[#This Row],[FI]]/50</f>
        <v>0.5</v>
      </c>
      <c r="X184" s="34" t="str">
        <f>""</f>
        <v/>
      </c>
      <c r="Y184" s="34" t="str">
        <f>""</f>
        <v/>
      </c>
      <c r="Z184" s="24">
        <v>814</v>
      </c>
      <c r="AA184" s="23">
        <f>Table15[[#This Row],[HR]]/3031</f>
        <v>0.26855823160673042</v>
      </c>
      <c r="AB184" s="24">
        <v>33</v>
      </c>
      <c r="AC184" s="23">
        <f>Table15[[#This Row],[HU]]/134</f>
        <v>0.2462686567164179</v>
      </c>
      <c r="AD184" s="24">
        <v>29</v>
      </c>
      <c r="AE184" s="23">
        <f>Table15[[#This Row],[IE]]/66</f>
        <v>0.43939393939393939</v>
      </c>
      <c r="AF184" s="24">
        <v>28</v>
      </c>
      <c r="AG184" s="23">
        <f>Table15[[#This Row],[IT]]/55</f>
        <v>0.50909090909090904</v>
      </c>
      <c r="AH184" s="24">
        <v>21</v>
      </c>
      <c r="AI184" s="23">
        <f>Table15[[#This Row],[LI]]/71</f>
        <v>0.29577464788732394</v>
      </c>
      <c r="AJ184" s="24">
        <v>3</v>
      </c>
      <c r="AK184" s="23">
        <f>Table15[[#This Row],[LT]]/9</f>
        <v>0.33333333333333331</v>
      </c>
      <c r="AL184" s="25">
        <v>77</v>
      </c>
      <c r="AM184" s="23">
        <f>Table15[[#This Row],[LV]]/179</f>
        <v>0.43016759776536312</v>
      </c>
      <c r="AN184" s="24">
        <v>21</v>
      </c>
      <c r="AO184" s="23">
        <f>Table15[[#This Row],[MT]]/109</f>
        <v>0.19266055045871561</v>
      </c>
      <c r="AP184" s="24">
        <v>460</v>
      </c>
      <c r="AQ184" s="31">
        <f>Table15[[#This Row],[NL]]/946</f>
        <v>0.48625792811839325</v>
      </c>
      <c r="AR184" s="34" t="str">
        <f>""</f>
        <v/>
      </c>
      <c r="AS184" s="35" t="str">
        <f>""</f>
        <v/>
      </c>
      <c r="AT184" s="24">
        <v>145</v>
      </c>
      <c r="AU184" s="23">
        <f>Table15[[#This Row],[PT]]/625</f>
        <v>0.23200000000000001</v>
      </c>
      <c r="AV184" s="34" t="str">
        <f>""</f>
        <v/>
      </c>
      <c r="AW184" s="34" t="str">
        <f>""</f>
        <v/>
      </c>
      <c r="AX184" s="24">
        <v>378</v>
      </c>
      <c r="AY184" s="23">
        <f>Table15[[#This Row],[SI]]/895</f>
        <v>0.4223463687150838</v>
      </c>
    </row>
    <row r="185" spans="1:51">
      <c r="A185" s="6" t="s">
        <v>262</v>
      </c>
      <c r="B185" s="14"/>
      <c r="C185" s="31">
        <f>Table15[[#This Row],[AT]]/B5</f>
        <v>0</v>
      </c>
      <c r="D185" s="30">
        <v>90</v>
      </c>
      <c r="E185" s="31">
        <f>Table15[[#This Row],[BE]]/401</f>
        <v>0.22443890274314215</v>
      </c>
      <c r="F185" s="30">
        <v>1</v>
      </c>
      <c r="G185" s="31">
        <f>Table15[[#This Row],[CY]]/316</f>
        <v>3.1645569620253164E-3</v>
      </c>
      <c r="H185" s="30"/>
      <c r="I185" s="31">
        <f>Table15[[#This Row],[CZ]]/14</f>
        <v>0</v>
      </c>
      <c r="J185" s="30">
        <v>0</v>
      </c>
      <c r="K185" s="31">
        <f>Table15[[#This Row],[DE-BavPrivSec]]/35</f>
        <v>0</v>
      </c>
      <c r="L185" s="30">
        <v>2</v>
      </c>
      <c r="M185" s="31">
        <f>Table15[[#This Row],[DK]]/96</f>
        <v>2.0833333333333332E-2</v>
      </c>
      <c r="N185" s="24">
        <v>6</v>
      </c>
      <c r="O185" s="23">
        <f>Table15[[#This Row],[EDPS]]/69</f>
        <v>8.6956521739130432E-2</v>
      </c>
      <c r="P185" s="24">
        <v>3</v>
      </c>
      <c r="Q185" s="23">
        <f>Table15[[#This Row],[EE]]/16</f>
        <v>0.1875</v>
      </c>
      <c r="R185" s="24">
        <v>1</v>
      </c>
      <c r="S185" s="23">
        <f>Table15[[#This Row],[EL]]/28</f>
        <v>3.5714285714285712E-2</v>
      </c>
      <c r="T185" s="24"/>
      <c r="U185" s="23">
        <v>0.13500000000000001</v>
      </c>
      <c r="V185" s="24">
        <v>11</v>
      </c>
      <c r="W185" s="23">
        <f>Table15[[#This Row],[FI]]/50</f>
        <v>0.22</v>
      </c>
      <c r="X185" s="34" t="str">
        <f>""</f>
        <v/>
      </c>
      <c r="Y185" s="34" t="str">
        <f>""</f>
        <v/>
      </c>
      <c r="Z185" s="24">
        <v>181</v>
      </c>
      <c r="AA185" s="23">
        <f>Table15[[#This Row],[HR]]/3031</f>
        <v>5.9716265258990431E-2</v>
      </c>
      <c r="AB185" s="24">
        <v>6</v>
      </c>
      <c r="AC185" s="23">
        <f>Table15[[#This Row],[HU]]/134</f>
        <v>4.4776119402985072E-2</v>
      </c>
      <c r="AD185" s="24">
        <v>0</v>
      </c>
      <c r="AE185" s="23">
        <f>Table15[[#This Row],[IE]]/66</f>
        <v>0</v>
      </c>
      <c r="AF185" s="24">
        <v>0</v>
      </c>
      <c r="AG185" s="23">
        <f>Table15[[#This Row],[IT]]/55</f>
        <v>0</v>
      </c>
      <c r="AH185" s="24">
        <v>1</v>
      </c>
      <c r="AI185" s="23">
        <f>Table15[[#This Row],[LI]]/71</f>
        <v>1.4084507042253521E-2</v>
      </c>
      <c r="AJ185" s="24">
        <v>0</v>
      </c>
      <c r="AK185" s="23">
        <f>Table15[[#This Row],[LT]]/9</f>
        <v>0</v>
      </c>
      <c r="AL185" s="25">
        <v>7</v>
      </c>
      <c r="AM185" s="23">
        <f>Table15[[#This Row],[LV]]/179</f>
        <v>3.9106145251396648E-2</v>
      </c>
      <c r="AN185" s="24">
        <v>4</v>
      </c>
      <c r="AO185" s="23">
        <f>Table15[[#This Row],[MT]]/109</f>
        <v>3.669724770642202E-2</v>
      </c>
      <c r="AP185" s="24">
        <v>148</v>
      </c>
      <c r="AQ185" s="31">
        <f>Table15[[#This Row],[NL]]/946</f>
        <v>0.15644820295983086</v>
      </c>
      <c r="AR185" s="34" t="str">
        <f>""</f>
        <v/>
      </c>
      <c r="AS185" s="35" t="str">
        <f>""</f>
        <v/>
      </c>
      <c r="AT185" s="24">
        <v>59</v>
      </c>
      <c r="AU185" s="23">
        <f>Table15[[#This Row],[PT]]/625</f>
        <v>9.4399999999999998E-2</v>
      </c>
      <c r="AV185" s="34" t="str">
        <f>""</f>
        <v/>
      </c>
      <c r="AW185" s="34" t="str">
        <f>""</f>
        <v/>
      </c>
      <c r="AX185" s="24">
        <v>21</v>
      </c>
      <c r="AY185" s="23">
        <f>Table15[[#This Row],[SI]]/895</f>
        <v>2.3463687150837988E-2</v>
      </c>
    </row>
    <row r="186" spans="1:51">
      <c r="A186" s="6" t="s">
        <v>263</v>
      </c>
      <c r="B186" s="14"/>
      <c r="C186" s="31">
        <f>Table15[[#This Row],[AT]]/B5</f>
        <v>0</v>
      </c>
      <c r="D186" s="30">
        <v>14</v>
      </c>
      <c r="E186" s="31">
        <f>Table15[[#This Row],[BE]]/401</f>
        <v>3.4912718204488775E-2</v>
      </c>
      <c r="F186" s="30">
        <v>0</v>
      </c>
      <c r="G186" s="31">
        <f>Table15[[#This Row],[CY]]/316</f>
        <v>0</v>
      </c>
      <c r="H186" s="30"/>
      <c r="I186" s="31">
        <f>Table15[[#This Row],[CZ]]/14</f>
        <v>0</v>
      </c>
      <c r="J186" s="30">
        <v>0</v>
      </c>
      <c r="K186" s="31">
        <f>Table15[[#This Row],[DE-BavPrivSec]]/35</f>
        <v>0</v>
      </c>
      <c r="L186" s="30">
        <v>1</v>
      </c>
      <c r="M186" s="31">
        <f>Table15[[#This Row],[DK]]/96</f>
        <v>1.0416666666666666E-2</v>
      </c>
      <c r="N186" s="24">
        <v>0</v>
      </c>
      <c r="O186" s="23">
        <f>Table15[[#This Row],[EDPS]]/69</f>
        <v>0</v>
      </c>
      <c r="P186" s="24">
        <v>0</v>
      </c>
      <c r="Q186" s="23">
        <f>Table15[[#This Row],[EE]]/16</f>
        <v>0</v>
      </c>
      <c r="R186" s="24">
        <v>0</v>
      </c>
      <c r="S186" s="23">
        <f>Table15[[#This Row],[EL]]/28</f>
        <v>0</v>
      </c>
      <c r="T186" s="24"/>
      <c r="U186" s="23">
        <v>1.2E-2</v>
      </c>
      <c r="V186" s="24">
        <v>0</v>
      </c>
      <c r="W186" s="23">
        <f>Table15[[#This Row],[FI]]/50</f>
        <v>0</v>
      </c>
      <c r="X186" s="34" t="str">
        <f>""</f>
        <v/>
      </c>
      <c r="Y186" s="34" t="str">
        <f>""</f>
        <v/>
      </c>
      <c r="Z186" s="24">
        <v>22</v>
      </c>
      <c r="AA186" s="23">
        <f>Table15[[#This Row],[HR]]/3031</f>
        <v>7.2583305839656878E-3</v>
      </c>
      <c r="AB186" s="24">
        <v>0</v>
      </c>
      <c r="AC186" s="23">
        <f>Table15[[#This Row],[HU]]/134</f>
        <v>0</v>
      </c>
      <c r="AD186" s="24">
        <v>0</v>
      </c>
      <c r="AE186" s="23">
        <f>Table15[[#This Row],[IE]]/66</f>
        <v>0</v>
      </c>
      <c r="AF186" s="24">
        <v>0</v>
      </c>
      <c r="AG186" s="23">
        <f>Table15[[#This Row],[IT]]/55</f>
        <v>0</v>
      </c>
      <c r="AH186" s="24">
        <v>1</v>
      </c>
      <c r="AI186" s="23">
        <f>Table15[[#This Row],[LI]]/71</f>
        <v>1.4084507042253521E-2</v>
      </c>
      <c r="AJ186" s="24">
        <v>0</v>
      </c>
      <c r="AK186" s="23">
        <f>Table15[[#This Row],[LT]]/9</f>
        <v>0</v>
      </c>
      <c r="AL186" s="25"/>
      <c r="AM186" s="23">
        <f>Table15[[#This Row],[LV]]/179</f>
        <v>0</v>
      </c>
      <c r="AN186" s="24">
        <v>0</v>
      </c>
      <c r="AO186" s="23">
        <f>Table15[[#This Row],[MT]]/109</f>
        <v>0</v>
      </c>
      <c r="AP186" s="24">
        <v>25</v>
      </c>
      <c r="AQ186" s="31">
        <f>Table15[[#This Row],[NL]]/946</f>
        <v>2.6427061310782242E-2</v>
      </c>
      <c r="AR186" s="34" t="str">
        <f>""</f>
        <v/>
      </c>
      <c r="AS186" s="35" t="str">
        <f>""</f>
        <v/>
      </c>
      <c r="AT186" s="24">
        <v>24</v>
      </c>
      <c r="AU186" s="23">
        <f>Table15[[#This Row],[PT]]/625</f>
        <v>3.8399999999999997E-2</v>
      </c>
      <c r="AV186" s="34" t="str">
        <f>""</f>
        <v/>
      </c>
      <c r="AW186" s="34" t="str">
        <f>""</f>
        <v/>
      </c>
      <c r="AX186" s="24">
        <v>1</v>
      </c>
      <c r="AY186" s="23">
        <f>Table15[[#This Row],[SI]]/895</f>
        <v>1.1173184357541898E-3</v>
      </c>
    </row>
    <row r="187" spans="1:51">
      <c r="A187" s="6" t="s">
        <v>264</v>
      </c>
      <c r="B187" s="14"/>
      <c r="C187" s="31">
        <f>Table15[[#This Row],[AT]]/B5</f>
        <v>0</v>
      </c>
      <c r="D187" s="30">
        <v>5</v>
      </c>
      <c r="E187" s="31">
        <f>Table15[[#This Row],[BE]]/401</f>
        <v>1.2468827930174564E-2</v>
      </c>
      <c r="F187" s="30">
        <v>0</v>
      </c>
      <c r="G187" s="31">
        <f>Table15[[#This Row],[CY]]/316</f>
        <v>0</v>
      </c>
      <c r="H187" s="30"/>
      <c r="I187" s="31">
        <f>Table15[[#This Row],[CZ]]/14</f>
        <v>0</v>
      </c>
      <c r="J187" s="30">
        <v>0</v>
      </c>
      <c r="K187" s="31">
        <f>Table15[[#This Row],[DE-BavPrivSec]]/35</f>
        <v>0</v>
      </c>
      <c r="L187" s="30">
        <v>0</v>
      </c>
      <c r="M187" s="31">
        <f>Table15[[#This Row],[DK]]/96</f>
        <v>0</v>
      </c>
      <c r="N187" s="24">
        <v>0</v>
      </c>
      <c r="O187" s="23">
        <f>Table15[[#This Row],[EDPS]]/69</f>
        <v>0</v>
      </c>
      <c r="P187" s="24">
        <v>0</v>
      </c>
      <c r="Q187" s="23">
        <f>Table15[[#This Row],[EE]]/16</f>
        <v>0</v>
      </c>
      <c r="R187" s="24">
        <v>0</v>
      </c>
      <c r="S187" s="23">
        <f>Table15[[#This Row],[EL]]/28</f>
        <v>0</v>
      </c>
      <c r="T187" s="24"/>
      <c r="U187" s="23">
        <v>1E-3</v>
      </c>
      <c r="V187" s="24">
        <v>0</v>
      </c>
      <c r="W187" s="23">
        <f>Table15[[#This Row],[FI]]/50</f>
        <v>0</v>
      </c>
      <c r="X187" s="34" t="str">
        <f>""</f>
        <v/>
      </c>
      <c r="Y187" s="34" t="str">
        <f>""</f>
        <v/>
      </c>
      <c r="Z187" s="24">
        <v>21</v>
      </c>
      <c r="AA187" s="23">
        <f>Table15[[#This Row],[HR]]/3031</f>
        <v>6.9284064665127024E-3</v>
      </c>
      <c r="AB187" s="24">
        <v>0</v>
      </c>
      <c r="AC187" s="23">
        <f>Table15[[#This Row],[HU]]/134</f>
        <v>0</v>
      </c>
      <c r="AD187" s="24">
        <v>0</v>
      </c>
      <c r="AE187" s="23">
        <f>Table15[[#This Row],[IE]]/66</f>
        <v>0</v>
      </c>
      <c r="AF187" s="24">
        <v>0</v>
      </c>
      <c r="AG187" s="23">
        <f>Table15[[#This Row],[IT]]/55</f>
        <v>0</v>
      </c>
      <c r="AH187" s="24">
        <v>0</v>
      </c>
      <c r="AI187" s="23">
        <f>Table15[[#This Row],[LI]]/71</f>
        <v>0</v>
      </c>
      <c r="AJ187" s="24">
        <v>0</v>
      </c>
      <c r="AK187" s="23">
        <f>Table15[[#This Row],[LT]]/9</f>
        <v>0</v>
      </c>
      <c r="AL187" s="25"/>
      <c r="AM187" s="23">
        <f>Table15[[#This Row],[LV]]/179</f>
        <v>0</v>
      </c>
      <c r="AN187" s="24">
        <v>0</v>
      </c>
      <c r="AO187" s="23">
        <f>Table15[[#This Row],[MT]]/109</f>
        <v>0</v>
      </c>
      <c r="AP187" s="24">
        <v>5</v>
      </c>
      <c r="AQ187" s="31">
        <f>Table15[[#This Row],[NL]]/946</f>
        <v>5.2854122621564482E-3</v>
      </c>
      <c r="AR187" s="34" t="str">
        <f>""</f>
        <v/>
      </c>
      <c r="AS187" s="35" t="str">
        <f>""</f>
        <v/>
      </c>
      <c r="AT187" s="24">
        <v>10</v>
      </c>
      <c r="AU187" s="23">
        <f>Table15[[#This Row],[PT]]/625</f>
        <v>1.6E-2</v>
      </c>
      <c r="AV187" s="34" t="str">
        <f>""</f>
        <v/>
      </c>
      <c r="AW187" s="34" t="str">
        <f>""</f>
        <v/>
      </c>
      <c r="AX187" s="24">
        <v>1</v>
      </c>
      <c r="AY187" s="23">
        <f>Table15[[#This Row],[SI]]/895</f>
        <v>1.1173184357541898E-3</v>
      </c>
    </row>
    <row r="188" spans="1:51">
      <c r="A188" s="6" t="s">
        <v>168</v>
      </c>
      <c r="B188" s="17"/>
      <c r="C188" s="31">
        <f>Table15[[#This Row],[AT]]/B5</f>
        <v>0</v>
      </c>
      <c r="D188" s="30">
        <v>10</v>
      </c>
      <c r="E188" s="31">
        <f>Table15[[#This Row],[BE]]/401</f>
        <v>2.4937655860349128E-2</v>
      </c>
      <c r="F188" s="30">
        <v>8</v>
      </c>
      <c r="G188" s="31">
        <f>Table15[[#This Row],[CY]]/316</f>
        <v>2.5316455696202531E-2</v>
      </c>
      <c r="H188" s="30"/>
      <c r="I188" s="31">
        <f>Table15[[#This Row],[CZ]]/14</f>
        <v>0</v>
      </c>
      <c r="J188" s="34" t="str">
        <f>""</f>
        <v/>
      </c>
      <c r="K188" s="34" t="str">
        <f>""</f>
        <v/>
      </c>
      <c r="L188" s="30">
        <v>0</v>
      </c>
      <c r="M188" s="31">
        <f>Table15[[#This Row],[DK]]/96</f>
        <v>0</v>
      </c>
      <c r="N188" s="24">
        <v>2</v>
      </c>
      <c r="O188" s="23">
        <f>Table15[[#This Row],[EDPS]]/69</f>
        <v>2.8985507246376812E-2</v>
      </c>
      <c r="P188" s="24">
        <v>0</v>
      </c>
      <c r="Q188" s="23">
        <f>Table15[[#This Row],[EE]]/16</f>
        <v>0</v>
      </c>
      <c r="R188" s="24">
        <v>4</v>
      </c>
      <c r="S188" s="23">
        <f>Table15[[#This Row],[EL]]/28</f>
        <v>0.14285714285714285</v>
      </c>
      <c r="T188" s="24"/>
      <c r="U188" s="23"/>
      <c r="V188" s="24">
        <v>3</v>
      </c>
      <c r="W188" s="23">
        <f>Table15[[#This Row],[FI]]/50</f>
        <v>0.06</v>
      </c>
      <c r="X188" s="34" t="str">
        <f>""</f>
        <v/>
      </c>
      <c r="Y188" s="34" t="str">
        <f>""</f>
        <v/>
      </c>
      <c r="Z188" s="24">
        <v>339</v>
      </c>
      <c r="AA188" s="23">
        <f>Table15[[#This Row],[HR]]/3031</f>
        <v>0.11184427581656219</v>
      </c>
      <c r="AB188" s="24">
        <v>12</v>
      </c>
      <c r="AC188" s="23">
        <f>Table15[[#This Row],[HU]]/134</f>
        <v>8.9552238805970144E-2</v>
      </c>
      <c r="AD188" s="24">
        <v>1</v>
      </c>
      <c r="AE188" s="23">
        <f>Table15[[#This Row],[IE]]/66</f>
        <v>1.5151515151515152E-2</v>
      </c>
      <c r="AF188" s="24">
        <v>3</v>
      </c>
      <c r="AG188" s="23">
        <f>Table15[[#This Row],[IT]]/55</f>
        <v>5.4545454545454543E-2</v>
      </c>
      <c r="AH188" s="24">
        <v>5</v>
      </c>
      <c r="AI188" s="23">
        <f>Table15[[#This Row],[LI]]/71</f>
        <v>7.0422535211267609E-2</v>
      </c>
      <c r="AJ188" s="24">
        <v>0</v>
      </c>
      <c r="AK188" s="23">
        <f>Table15[[#This Row],[LT]]/9</f>
        <v>0</v>
      </c>
      <c r="AL188" s="25">
        <v>3</v>
      </c>
      <c r="AM188" s="23">
        <f>Table15[[#This Row],[LV]]/179</f>
        <v>1.6759776536312849E-2</v>
      </c>
      <c r="AN188" s="24">
        <v>7</v>
      </c>
      <c r="AO188" s="23">
        <f>Table15[[#This Row],[MT]]/109</f>
        <v>6.4220183486238536E-2</v>
      </c>
      <c r="AP188" s="24">
        <v>32</v>
      </c>
      <c r="AQ188" s="31">
        <f>Table15[[#This Row],[NL]]/946</f>
        <v>3.382663847780127E-2</v>
      </c>
      <c r="AR188" s="34" t="str">
        <f>""</f>
        <v/>
      </c>
      <c r="AS188" s="35" t="str">
        <f>""</f>
        <v/>
      </c>
      <c r="AT188" s="24">
        <v>27</v>
      </c>
      <c r="AU188" s="23">
        <f>Table15[[#This Row],[PT]]/625</f>
        <v>4.3200000000000002E-2</v>
      </c>
      <c r="AV188" s="34" t="str">
        <f>""</f>
        <v/>
      </c>
      <c r="AW188" s="34" t="str">
        <f>""</f>
        <v/>
      </c>
      <c r="AX188" s="24">
        <v>18</v>
      </c>
      <c r="AY188" s="23">
        <f>Table15[[#This Row],[SI]]/895</f>
        <v>2.0111731843575419E-2</v>
      </c>
    </row>
    <row r="189" spans="1:51" ht="71.25">
      <c r="A189" s="5" t="s">
        <v>265</v>
      </c>
      <c r="B189" s="34" t="str">
        <f>""</f>
        <v/>
      </c>
      <c r="C189" s="34" t="str">
        <f>""</f>
        <v/>
      </c>
      <c r="D189" s="34" t="str">
        <f>""</f>
        <v/>
      </c>
      <c r="E189" s="34" t="str">
        <f>""</f>
        <v/>
      </c>
      <c r="F189" s="34" t="str">
        <f>""</f>
        <v/>
      </c>
      <c r="G189" s="34" t="str">
        <f>""</f>
        <v/>
      </c>
      <c r="H189" s="34" t="str">
        <f>""</f>
        <v/>
      </c>
      <c r="I189" s="34" t="str">
        <f>""</f>
        <v/>
      </c>
      <c r="J189" s="34" t="str">
        <f>""</f>
        <v/>
      </c>
      <c r="K189" s="34" t="str">
        <f>""</f>
        <v/>
      </c>
      <c r="L189" s="34" t="str">
        <f>""</f>
        <v/>
      </c>
      <c r="M189" s="34" t="str">
        <f>""</f>
        <v/>
      </c>
      <c r="N189" s="34" t="str">
        <f>""</f>
        <v/>
      </c>
      <c r="O189" s="34" t="str">
        <f>""</f>
        <v/>
      </c>
      <c r="P189" s="34" t="str">
        <f>""</f>
        <v/>
      </c>
      <c r="Q189" s="34" t="str">
        <f>""</f>
        <v/>
      </c>
      <c r="R189" s="34" t="str">
        <f>""</f>
        <v/>
      </c>
      <c r="S189" s="34" t="str">
        <f>""</f>
        <v/>
      </c>
      <c r="T189" s="34" t="str">
        <f>""</f>
        <v/>
      </c>
      <c r="U189" s="34" t="str">
        <f>""</f>
        <v/>
      </c>
      <c r="V189" s="34" t="str">
        <f>""</f>
        <v/>
      </c>
      <c r="W189" s="34" t="str">
        <f>""</f>
        <v/>
      </c>
      <c r="X189" s="34" t="str">
        <f>""</f>
        <v/>
      </c>
      <c r="Y189" s="34" t="str">
        <f>""</f>
        <v/>
      </c>
      <c r="Z189" s="34" t="str">
        <f>""</f>
        <v/>
      </c>
      <c r="AA189" s="34" t="str">
        <f>""</f>
        <v/>
      </c>
      <c r="AB189" s="34" t="str">
        <f>""</f>
        <v/>
      </c>
      <c r="AC189" s="34" t="str">
        <f>""</f>
        <v/>
      </c>
      <c r="AD189" s="34" t="str">
        <f>""</f>
        <v/>
      </c>
      <c r="AE189" s="34" t="str">
        <f>""</f>
        <v/>
      </c>
      <c r="AF189" s="34" t="str">
        <f>""</f>
        <v/>
      </c>
      <c r="AG189" s="34" t="str">
        <f>""</f>
        <v/>
      </c>
      <c r="AH189" s="34" t="str">
        <f>""</f>
        <v/>
      </c>
      <c r="AI189" s="34" t="str">
        <f>""</f>
        <v/>
      </c>
      <c r="AJ189" s="34" t="str">
        <f>""</f>
        <v/>
      </c>
      <c r="AK189" s="34" t="str">
        <f>""</f>
        <v/>
      </c>
      <c r="AL189" s="34" t="str">
        <f>""</f>
        <v/>
      </c>
      <c r="AM189" s="34" t="str">
        <f>""</f>
        <v/>
      </c>
      <c r="AN189" s="34" t="str">
        <f>""</f>
        <v/>
      </c>
      <c r="AO189" s="34" t="str">
        <f>""</f>
        <v/>
      </c>
      <c r="AP189" s="34" t="str">
        <f>""</f>
        <v/>
      </c>
      <c r="AQ189" s="34" t="str">
        <f>""</f>
        <v/>
      </c>
      <c r="AR189" s="34" t="str">
        <f>""</f>
        <v/>
      </c>
      <c r="AS189" s="34" t="str">
        <f>""</f>
        <v/>
      </c>
      <c r="AT189" s="34" t="str">
        <f>""</f>
        <v/>
      </c>
      <c r="AU189" s="34" t="str">
        <f>""</f>
        <v/>
      </c>
      <c r="AV189" s="34" t="str">
        <f>""</f>
        <v/>
      </c>
      <c r="AW189" s="34" t="str">
        <f>""</f>
        <v/>
      </c>
      <c r="AX189" s="34" t="str">
        <f>""</f>
        <v/>
      </c>
      <c r="AY189" s="34" t="str">
        <f>""</f>
        <v/>
      </c>
    </row>
    <row r="190" spans="1:51">
      <c r="A190" s="6" t="s">
        <v>254</v>
      </c>
      <c r="B190" s="14">
        <v>11</v>
      </c>
      <c r="C190" s="31">
        <f>Table15[[#This Row],[AT]]/B5</f>
        <v>1</v>
      </c>
      <c r="D190" s="30">
        <v>84</v>
      </c>
      <c r="E190" s="31">
        <f>Table15[[#This Row],[BE]]/401</f>
        <v>0.20947630922693267</v>
      </c>
      <c r="F190" s="30">
        <v>169</v>
      </c>
      <c r="G190" s="31">
        <f>Table15[[#This Row],[CY]]/316</f>
        <v>0.53481012658227844</v>
      </c>
      <c r="H190" s="30"/>
      <c r="I190" s="31">
        <f>Table15[[#This Row],[CZ]]/14</f>
        <v>0</v>
      </c>
      <c r="J190" s="30">
        <v>17</v>
      </c>
      <c r="K190" s="31">
        <f>Table15[[#This Row],[DE-BavPrivSec]]/35</f>
        <v>0.48571428571428571</v>
      </c>
      <c r="L190" s="30">
        <v>39</v>
      </c>
      <c r="M190" s="31">
        <f>Table15[[#This Row],[DK]]/96</f>
        <v>0.40625</v>
      </c>
      <c r="N190" s="24">
        <v>21</v>
      </c>
      <c r="O190" s="23">
        <f>Table15[[#This Row],[EDPS]]/69</f>
        <v>0.30434782608695654</v>
      </c>
      <c r="P190" s="24">
        <v>5</v>
      </c>
      <c r="Q190" s="23">
        <f>Table15[[#This Row],[EE]]/16</f>
        <v>0.3125</v>
      </c>
      <c r="R190" s="24">
        <v>7</v>
      </c>
      <c r="S190" s="23">
        <f>Table15[[#This Row],[EL]]/28</f>
        <v>0.25</v>
      </c>
      <c r="T190" s="24"/>
      <c r="U190" s="23">
        <v>0.41899999999999998</v>
      </c>
      <c r="V190" s="24">
        <v>12</v>
      </c>
      <c r="W190" s="23">
        <f>Table15[[#This Row],[FI]]/50</f>
        <v>0.24</v>
      </c>
      <c r="X190" s="24">
        <v>1</v>
      </c>
      <c r="Y190" s="23">
        <f>Table15[[#This Row],[FR]]/14</f>
        <v>7.1428571428571425E-2</v>
      </c>
      <c r="Z190" s="24">
        <v>945</v>
      </c>
      <c r="AA190" s="23">
        <f>Table15[[#This Row],[HR]]/3031</f>
        <v>0.31177829099307158</v>
      </c>
      <c r="AB190" s="24">
        <v>42</v>
      </c>
      <c r="AC190" s="23">
        <f>Table15[[#This Row],[HU]]/134</f>
        <v>0.31343283582089554</v>
      </c>
      <c r="AD190" s="24">
        <v>28</v>
      </c>
      <c r="AE190" s="23">
        <f>Table15[[#This Row],[IE]]/66</f>
        <v>0.42424242424242425</v>
      </c>
      <c r="AF190" s="24">
        <v>23</v>
      </c>
      <c r="AG190" s="23">
        <f>Table15[[#This Row],[IT]]/55</f>
        <v>0.41818181818181815</v>
      </c>
      <c r="AH190" s="24">
        <v>28</v>
      </c>
      <c r="AI190" s="23">
        <f>Table15[[#This Row],[LI]]/71</f>
        <v>0.39436619718309857</v>
      </c>
      <c r="AJ190" s="24">
        <v>3</v>
      </c>
      <c r="AK190" s="23">
        <f>Table15[[#This Row],[LT]]/9</f>
        <v>0.33333333333333331</v>
      </c>
      <c r="AL190" s="25">
        <v>48</v>
      </c>
      <c r="AM190" s="23">
        <f>Table15[[#This Row],[LV]]/179</f>
        <v>0.26815642458100558</v>
      </c>
      <c r="AN190" s="24">
        <v>57</v>
      </c>
      <c r="AO190" s="23">
        <f>Table15[[#This Row],[MT]]/109</f>
        <v>0.52293577981651373</v>
      </c>
      <c r="AP190" s="24">
        <v>301</v>
      </c>
      <c r="AQ190" s="31">
        <f>Table15[[#This Row],[NL]]/946</f>
        <v>0.31818181818181818</v>
      </c>
      <c r="AR190" s="34" t="str">
        <f>""</f>
        <v/>
      </c>
      <c r="AS190" s="35" t="str">
        <f>""</f>
        <v/>
      </c>
      <c r="AT190" s="24">
        <v>224</v>
      </c>
      <c r="AU190" s="23">
        <f>Table15[[#This Row],[PT]]/625</f>
        <v>0.3584</v>
      </c>
      <c r="AV190" s="24">
        <v>31</v>
      </c>
      <c r="AW190" s="23">
        <f>Table15[[#This Row],[SE]]/48</f>
        <v>0.64583333333333337</v>
      </c>
      <c r="AX190" s="24">
        <v>386</v>
      </c>
      <c r="AY190" s="23">
        <f>Table15[[#This Row],[SI]]/895</f>
        <v>0.43128491620111731</v>
      </c>
    </row>
    <row r="191" spans="1:51">
      <c r="A191" s="6" t="s">
        <v>255</v>
      </c>
      <c r="B191" s="14"/>
      <c r="C191" s="31">
        <f>Table15[[#This Row],[AT]]/B5</f>
        <v>0</v>
      </c>
      <c r="D191" s="30">
        <v>106</v>
      </c>
      <c r="E191" s="31">
        <f>Table15[[#This Row],[BE]]/401</f>
        <v>0.26433915211970077</v>
      </c>
      <c r="F191" s="30">
        <v>47</v>
      </c>
      <c r="G191" s="31">
        <f>Table15[[#This Row],[CY]]/316</f>
        <v>0.14873417721518986</v>
      </c>
      <c r="H191" s="30">
        <v>1</v>
      </c>
      <c r="I191" s="31">
        <f>Table15[[#This Row],[CZ]]/14</f>
        <v>7.1428571428571425E-2</v>
      </c>
      <c r="J191" s="30">
        <v>9</v>
      </c>
      <c r="K191" s="31">
        <f>Table15[[#This Row],[DE-BavPrivSec]]/35</f>
        <v>0.25714285714285712</v>
      </c>
      <c r="L191" s="30">
        <v>17</v>
      </c>
      <c r="M191" s="31">
        <f>Table15[[#This Row],[DK]]/96</f>
        <v>0.17708333333333334</v>
      </c>
      <c r="N191" s="24">
        <v>26</v>
      </c>
      <c r="O191" s="23">
        <f>Table15[[#This Row],[EDPS]]/69</f>
        <v>0.37681159420289856</v>
      </c>
      <c r="P191" s="24">
        <v>3</v>
      </c>
      <c r="Q191" s="23">
        <f>Table15[[#This Row],[EE]]/16</f>
        <v>0.1875</v>
      </c>
      <c r="R191" s="24">
        <v>4</v>
      </c>
      <c r="S191" s="23">
        <f>Table15[[#This Row],[EL]]/28</f>
        <v>0.14285714285714285</v>
      </c>
      <c r="T191" s="24"/>
      <c r="U191" s="23">
        <v>0.21199999999999999</v>
      </c>
      <c r="V191" s="24">
        <v>17</v>
      </c>
      <c r="W191" s="23">
        <f>Table15[[#This Row],[FI]]/50</f>
        <v>0.34</v>
      </c>
      <c r="X191" s="24">
        <v>0</v>
      </c>
      <c r="Y191" s="23">
        <f>Table15[[#This Row],[FR]]/14</f>
        <v>0</v>
      </c>
      <c r="Z191" s="24">
        <v>218</v>
      </c>
      <c r="AA191" s="23">
        <f>Table15[[#This Row],[HR]]/3031</f>
        <v>7.1923457604750912E-2</v>
      </c>
      <c r="AB191" s="24">
        <v>14</v>
      </c>
      <c r="AC191" s="23">
        <f>Table15[[#This Row],[HU]]/134</f>
        <v>0.1044776119402985</v>
      </c>
      <c r="AD191" s="24">
        <v>21</v>
      </c>
      <c r="AE191" s="23">
        <f>Table15[[#This Row],[IE]]/66</f>
        <v>0.31818181818181818</v>
      </c>
      <c r="AF191" s="24">
        <v>16</v>
      </c>
      <c r="AG191" s="23">
        <f>Table15[[#This Row],[IT]]/55</f>
        <v>0.29090909090909089</v>
      </c>
      <c r="AH191" s="24">
        <v>14</v>
      </c>
      <c r="AI191" s="23">
        <f>Table15[[#This Row],[LI]]/71</f>
        <v>0.19718309859154928</v>
      </c>
      <c r="AJ191" s="24">
        <v>1</v>
      </c>
      <c r="AK191" s="23">
        <f>Table15[[#This Row],[LT]]/9</f>
        <v>0.1111111111111111</v>
      </c>
      <c r="AL191" s="25">
        <v>42</v>
      </c>
      <c r="AM191" s="23">
        <f>Table15[[#This Row],[LV]]/179</f>
        <v>0.23463687150837989</v>
      </c>
      <c r="AN191" s="24">
        <v>22</v>
      </c>
      <c r="AO191" s="23">
        <f>Table15[[#This Row],[MT]]/109</f>
        <v>0.20183486238532111</v>
      </c>
      <c r="AP191" s="24">
        <v>257</v>
      </c>
      <c r="AQ191" s="31">
        <f>Table15[[#This Row],[NL]]/946</f>
        <v>0.27167019027484146</v>
      </c>
      <c r="AR191" s="34" t="str">
        <f>""</f>
        <v/>
      </c>
      <c r="AS191" s="35" t="str">
        <f>""</f>
        <v/>
      </c>
      <c r="AT191" s="24">
        <v>106</v>
      </c>
      <c r="AU191" s="23">
        <f>Table15[[#This Row],[PT]]/625</f>
        <v>0.1696</v>
      </c>
      <c r="AV191" s="24">
        <v>2</v>
      </c>
      <c r="AW191" s="23">
        <f>Table15[[#This Row],[SE]]/48</f>
        <v>4.1666666666666664E-2</v>
      </c>
      <c r="AX191" s="24">
        <v>107</v>
      </c>
      <c r="AY191" s="23">
        <f>Table15[[#This Row],[SI]]/895</f>
        <v>0.11955307262569832</v>
      </c>
    </row>
    <row r="192" spans="1:51">
      <c r="A192" s="6" t="s">
        <v>256</v>
      </c>
      <c r="B192" s="14"/>
      <c r="C192" s="31">
        <f>Table15[[#This Row],[AT]]/B5</f>
        <v>0</v>
      </c>
      <c r="D192" s="30">
        <v>67</v>
      </c>
      <c r="E192" s="31">
        <f>Table15[[#This Row],[BE]]/401</f>
        <v>0.16708229426433915</v>
      </c>
      <c r="F192" s="30">
        <v>17</v>
      </c>
      <c r="G192" s="31">
        <f>Table15[[#This Row],[CY]]/316</f>
        <v>5.3797468354430382E-2</v>
      </c>
      <c r="H192" s="30"/>
      <c r="I192" s="31">
        <f>Table15[[#This Row],[CZ]]/14</f>
        <v>0</v>
      </c>
      <c r="J192" s="30">
        <v>5</v>
      </c>
      <c r="K192" s="31">
        <f>Table15[[#This Row],[DE-BavPrivSec]]/35</f>
        <v>0.14285714285714285</v>
      </c>
      <c r="L192" s="30">
        <v>6</v>
      </c>
      <c r="M192" s="31">
        <f>Table15[[#This Row],[DK]]/96</f>
        <v>6.25E-2</v>
      </c>
      <c r="N192" s="24">
        <v>5</v>
      </c>
      <c r="O192" s="23">
        <f>Table15[[#This Row],[EDPS]]/69</f>
        <v>7.2463768115942032E-2</v>
      </c>
      <c r="P192" s="24">
        <v>2</v>
      </c>
      <c r="Q192" s="23">
        <f>Table15[[#This Row],[EE]]/16</f>
        <v>0.125</v>
      </c>
      <c r="R192" s="24">
        <v>1</v>
      </c>
      <c r="S192" s="23">
        <f>Table15[[#This Row],[EL]]/28</f>
        <v>3.5714285714285712E-2</v>
      </c>
      <c r="T192" s="24"/>
      <c r="U192" s="23">
        <v>0.107</v>
      </c>
      <c r="V192" s="24">
        <v>5</v>
      </c>
      <c r="W192" s="23">
        <f>Table15[[#This Row],[FI]]/50</f>
        <v>0.1</v>
      </c>
      <c r="X192" s="24">
        <v>0</v>
      </c>
      <c r="Y192" s="23">
        <f>Table15[[#This Row],[FR]]/14</f>
        <v>0</v>
      </c>
      <c r="Z192" s="24">
        <v>127</v>
      </c>
      <c r="AA192" s="23">
        <f>Table15[[#This Row],[HR]]/3031</f>
        <v>4.1900362916529196E-2</v>
      </c>
      <c r="AB192" s="24">
        <v>2</v>
      </c>
      <c r="AC192" s="23">
        <f>Table15[[#This Row],[HU]]/134</f>
        <v>1.4925373134328358E-2</v>
      </c>
      <c r="AD192" s="24">
        <v>4</v>
      </c>
      <c r="AE192" s="23">
        <f>Table15[[#This Row],[IE]]/66</f>
        <v>6.0606060606060608E-2</v>
      </c>
      <c r="AF192" s="24">
        <v>1</v>
      </c>
      <c r="AG192" s="23">
        <f>Table15[[#This Row],[IT]]/55</f>
        <v>1.8181818181818181E-2</v>
      </c>
      <c r="AH192" s="24">
        <v>3</v>
      </c>
      <c r="AI192" s="23">
        <f>Table15[[#This Row],[LI]]/71</f>
        <v>4.2253521126760563E-2</v>
      </c>
      <c r="AJ192" s="24">
        <v>0</v>
      </c>
      <c r="AK192" s="23">
        <f>Table15[[#This Row],[LT]]/9</f>
        <v>0</v>
      </c>
      <c r="AL192" s="25">
        <v>9</v>
      </c>
      <c r="AM192" s="23">
        <f>Table15[[#This Row],[LV]]/179</f>
        <v>5.027932960893855E-2</v>
      </c>
      <c r="AN192" s="24">
        <v>6</v>
      </c>
      <c r="AO192" s="23">
        <f>Table15[[#This Row],[MT]]/109</f>
        <v>5.5045871559633031E-2</v>
      </c>
      <c r="AP192" s="24">
        <v>104</v>
      </c>
      <c r="AQ192" s="31">
        <f>Table15[[#This Row],[NL]]/946</f>
        <v>0.10993657505285412</v>
      </c>
      <c r="AR192" s="34" t="str">
        <f>""</f>
        <v/>
      </c>
      <c r="AS192" s="35" t="str">
        <f>""</f>
        <v/>
      </c>
      <c r="AT192" s="24">
        <v>55</v>
      </c>
      <c r="AU192" s="23">
        <f>Table15[[#This Row],[PT]]/625</f>
        <v>8.7999999999999995E-2</v>
      </c>
      <c r="AV192" s="24">
        <v>7</v>
      </c>
      <c r="AW192" s="23">
        <f>Table15[[#This Row],[SE]]/48</f>
        <v>0.14583333333333334</v>
      </c>
      <c r="AX192" s="24">
        <v>46</v>
      </c>
      <c r="AY192" s="23">
        <f>Table15[[#This Row],[SI]]/895</f>
        <v>5.1396648044692739E-2</v>
      </c>
    </row>
    <row r="193" spans="1:51">
      <c r="A193" s="6" t="s">
        <v>257</v>
      </c>
      <c r="B193" s="14"/>
      <c r="C193" s="31">
        <f>Table15[[#This Row],[AT]]/B5</f>
        <v>0</v>
      </c>
      <c r="D193" s="30">
        <v>50</v>
      </c>
      <c r="E193" s="31">
        <f>Table15[[#This Row],[BE]]/401</f>
        <v>0.12468827930174564</v>
      </c>
      <c r="F193" s="30">
        <v>3</v>
      </c>
      <c r="G193" s="31">
        <f>Table15[[#This Row],[CY]]/316</f>
        <v>9.4936708860759497E-3</v>
      </c>
      <c r="H193" s="30">
        <v>1</v>
      </c>
      <c r="I193" s="31">
        <f>Table15[[#This Row],[CZ]]/14</f>
        <v>7.1428571428571425E-2</v>
      </c>
      <c r="J193" s="30">
        <v>0</v>
      </c>
      <c r="K193" s="31">
        <f>Table15[[#This Row],[DE-BavPrivSec]]/35</f>
        <v>0</v>
      </c>
      <c r="L193" s="30">
        <v>4</v>
      </c>
      <c r="M193" s="31">
        <f>Table15[[#This Row],[DK]]/96</f>
        <v>4.1666666666666664E-2</v>
      </c>
      <c r="N193" s="24">
        <v>5</v>
      </c>
      <c r="O193" s="23">
        <f>Table15[[#This Row],[EDPS]]/69</f>
        <v>7.2463768115942032E-2</v>
      </c>
      <c r="P193" s="24">
        <v>2</v>
      </c>
      <c r="Q193" s="23">
        <f>Table15[[#This Row],[EE]]/16</f>
        <v>0.125</v>
      </c>
      <c r="R193" s="24">
        <v>0</v>
      </c>
      <c r="S193" s="23">
        <f>Table15[[#This Row],[EL]]/28</f>
        <v>0</v>
      </c>
      <c r="T193" s="24"/>
      <c r="U193" s="23">
        <v>0.20100000000000001</v>
      </c>
      <c r="V193" s="24">
        <v>4</v>
      </c>
      <c r="W193" s="23">
        <f>Table15[[#This Row],[FI]]/50</f>
        <v>0.08</v>
      </c>
      <c r="X193" s="24">
        <v>0</v>
      </c>
      <c r="Y193" s="23">
        <f>Table15[[#This Row],[FR]]/14</f>
        <v>0</v>
      </c>
      <c r="Z193" s="24">
        <v>85</v>
      </c>
      <c r="AA193" s="23">
        <f>Table15[[#This Row],[HR]]/3031</f>
        <v>2.8043549983503793E-2</v>
      </c>
      <c r="AB193" s="24">
        <v>3</v>
      </c>
      <c r="AC193" s="23">
        <f>Table15[[#This Row],[HU]]/134</f>
        <v>2.2388059701492536E-2</v>
      </c>
      <c r="AD193" s="24">
        <v>2</v>
      </c>
      <c r="AE193" s="23">
        <f>Table15[[#This Row],[IE]]/66</f>
        <v>3.0303030303030304E-2</v>
      </c>
      <c r="AF193" s="24">
        <v>2</v>
      </c>
      <c r="AG193" s="23">
        <f>Table15[[#This Row],[IT]]/55</f>
        <v>3.6363636363636362E-2</v>
      </c>
      <c r="AH193" s="24">
        <v>1</v>
      </c>
      <c r="AI193" s="23">
        <f>Table15[[#This Row],[LI]]/71</f>
        <v>1.4084507042253521E-2</v>
      </c>
      <c r="AJ193" s="24">
        <v>0</v>
      </c>
      <c r="AK193" s="23">
        <f>Table15[[#This Row],[LT]]/9</f>
        <v>0</v>
      </c>
      <c r="AL193" s="25">
        <v>5</v>
      </c>
      <c r="AM193" s="23">
        <f>Table15[[#This Row],[LV]]/179</f>
        <v>2.7932960893854747E-2</v>
      </c>
      <c r="AN193" s="24">
        <v>2</v>
      </c>
      <c r="AO193" s="23">
        <f>Table15[[#This Row],[MT]]/109</f>
        <v>1.834862385321101E-2</v>
      </c>
      <c r="AP193" s="24">
        <v>77</v>
      </c>
      <c r="AQ193" s="31">
        <f>Table15[[#This Row],[NL]]/946</f>
        <v>8.1395348837209308E-2</v>
      </c>
      <c r="AR193" s="34" t="str">
        <f>""</f>
        <v/>
      </c>
      <c r="AS193" s="35" t="str">
        <f>""</f>
        <v/>
      </c>
      <c r="AT193" s="24">
        <v>50</v>
      </c>
      <c r="AU193" s="23">
        <f>Table15[[#This Row],[PT]]/625</f>
        <v>0.08</v>
      </c>
      <c r="AV193" s="24"/>
      <c r="AW193" s="23">
        <f>Table15[[#This Row],[SE]]/48</f>
        <v>0</v>
      </c>
      <c r="AX193" s="24">
        <v>20</v>
      </c>
      <c r="AY193" s="23">
        <f>Table15[[#This Row],[SI]]/895</f>
        <v>2.23463687150838E-2</v>
      </c>
    </row>
    <row r="194" spans="1:51">
      <c r="A194" s="6" t="s">
        <v>258</v>
      </c>
      <c r="B194" s="14"/>
      <c r="C194" s="31">
        <f>Table15[[#This Row],[AT]]/B5</f>
        <v>0</v>
      </c>
      <c r="D194" s="30">
        <v>32</v>
      </c>
      <c r="E194" s="31">
        <f>Table15[[#This Row],[BE]]/401</f>
        <v>7.9800498753117205E-2</v>
      </c>
      <c r="F194" s="30">
        <v>4</v>
      </c>
      <c r="G194" s="31">
        <f>Table15[[#This Row],[CY]]/316</f>
        <v>1.2658227848101266E-2</v>
      </c>
      <c r="H194" s="30">
        <v>9</v>
      </c>
      <c r="I194" s="31">
        <f>Table15[[#This Row],[CZ]]/14</f>
        <v>0.6428571428571429</v>
      </c>
      <c r="J194" s="30">
        <v>0</v>
      </c>
      <c r="K194" s="31">
        <f>Table15[[#This Row],[DE-BavPrivSec]]/35</f>
        <v>0</v>
      </c>
      <c r="L194" s="30">
        <v>6</v>
      </c>
      <c r="M194" s="31">
        <f>Table15[[#This Row],[DK]]/96</f>
        <v>6.25E-2</v>
      </c>
      <c r="N194" s="24">
        <v>1</v>
      </c>
      <c r="O194" s="23">
        <f>Table15[[#This Row],[EDPS]]/69</f>
        <v>1.4492753623188406E-2</v>
      </c>
      <c r="P194" s="24">
        <v>1</v>
      </c>
      <c r="Q194" s="23">
        <f>Table15[[#This Row],[EE]]/16</f>
        <v>6.25E-2</v>
      </c>
      <c r="R194" s="24">
        <v>3</v>
      </c>
      <c r="S194" s="23">
        <f>Table15[[#This Row],[EL]]/28</f>
        <v>0.10714285714285714</v>
      </c>
      <c r="T194" s="24"/>
      <c r="U194" s="23">
        <v>6.0999999999999999E-2</v>
      </c>
      <c r="V194" s="24">
        <v>2</v>
      </c>
      <c r="W194" s="23">
        <f>Table15[[#This Row],[FI]]/50</f>
        <v>0.04</v>
      </c>
      <c r="X194" s="24">
        <v>2</v>
      </c>
      <c r="Y194" s="23">
        <f>Table15[[#This Row],[FR]]/14</f>
        <v>0.14285714285714285</v>
      </c>
      <c r="Z194" s="24">
        <v>210</v>
      </c>
      <c r="AA194" s="23">
        <f>Table15[[#This Row],[HR]]/3031</f>
        <v>6.9284064665127015E-2</v>
      </c>
      <c r="AB194" s="24">
        <v>10</v>
      </c>
      <c r="AC194" s="23">
        <f>Table15[[#This Row],[HU]]/134</f>
        <v>7.4626865671641784E-2</v>
      </c>
      <c r="AD194" s="24">
        <v>1</v>
      </c>
      <c r="AE194" s="23">
        <f>Table15[[#This Row],[IE]]/66</f>
        <v>1.5151515151515152E-2</v>
      </c>
      <c r="AF194" s="24">
        <v>0</v>
      </c>
      <c r="AG194" s="23">
        <f>Table15[[#This Row],[IT]]/55</f>
        <v>0</v>
      </c>
      <c r="AH194" s="24">
        <v>3</v>
      </c>
      <c r="AI194" s="23">
        <f>Table15[[#This Row],[LI]]/71</f>
        <v>4.2253521126760563E-2</v>
      </c>
      <c r="AJ194" s="24">
        <v>1</v>
      </c>
      <c r="AK194" s="23">
        <f>Table15[[#This Row],[LT]]/9</f>
        <v>0.1111111111111111</v>
      </c>
      <c r="AL194" s="25">
        <v>33</v>
      </c>
      <c r="AM194" s="23">
        <f>Table15[[#This Row],[LV]]/179</f>
        <v>0.18435754189944134</v>
      </c>
      <c r="AN194" s="24">
        <v>2</v>
      </c>
      <c r="AO194" s="23">
        <f>Table15[[#This Row],[MT]]/109</f>
        <v>1.834862385321101E-2</v>
      </c>
      <c r="AP194" s="24">
        <v>45</v>
      </c>
      <c r="AQ194" s="31">
        <f>Table15[[#This Row],[NL]]/946</f>
        <v>4.7568710359408031E-2</v>
      </c>
      <c r="AR194" s="34" t="str">
        <f>""</f>
        <v/>
      </c>
      <c r="AS194" s="35" t="str">
        <f>""</f>
        <v/>
      </c>
      <c r="AT194" s="24">
        <v>51</v>
      </c>
      <c r="AU194" s="23">
        <f>Table15[[#This Row],[PT]]/625</f>
        <v>8.1600000000000006E-2</v>
      </c>
      <c r="AV194" s="24">
        <v>2</v>
      </c>
      <c r="AW194" s="23">
        <f>Table15[[#This Row],[SE]]/48</f>
        <v>4.1666666666666664E-2</v>
      </c>
      <c r="AX194" s="24">
        <v>105</v>
      </c>
      <c r="AY194" s="23">
        <f>Table15[[#This Row],[SI]]/895</f>
        <v>0.11731843575418995</v>
      </c>
    </row>
    <row r="195" spans="1:51">
      <c r="A195" s="6" t="s">
        <v>168</v>
      </c>
      <c r="B195" s="17"/>
      <c r="C195" s="31">
        <f>Table15[[#This Row],[AT]]/B5</f>
        <v>0</v>
      </c>
      <c r="D195" s="30">
        <v>62</v>
      </c>
      <c r="E195" s="31">
        <f>Table15[[#This Row],[BE]]/401</f>
        <v>0.15461346633416459</v>
      </c>
      <c r="F195" s="30">
        <v>69</v>
      </c>
      <c r="G195" s="31">
        <f>Table15[[#This Row],[CY]]/316</f>
        <v>0.21835443037974683</v>
      </c>
      <c r="H195" s="30">
        <v>3</v>
      </c>
      <c r="I195" s="31">
        <f>Table15[[#This Row],[CZ]]/14</f>
        <v>0.21428571428571427</v>
      </c>
      <c r="J195" s="34" t="str">
        <f>""</f>
        <v/>
      </c>
      <c r="K195" s="34" t="str">
        <f>""</f>
        <v/>
      </c>
      <c r="L195" s="30">
        <v>24</v>
      </c>
      <c r="M195" s="31">
        <f>Table15[[#This Row],[DK]]/96</f>
        <v>0.25</v>
      </c>
      <c r="N195" s="24">
        <v>11</v>
      </c>
      <c r="O195" s="23">
        <f>Table15[[#This Row],[EDPS]]/69</f>
        <v>0.15942028985507245</v>
      </c>
      <c r="P195" s="24">
        <v>3</v>
      </c>
      <c r="Q195" s="23">
        <f>Table15[[#This Row],[EE]]/16</f>
        <v>0.1875</v>
      </c>
      <c r="R195" s="24">
        <v>13</v>
      </c>
      <c r="S195" s="23">
        <f>Table15[[#This Row],[EL]]/28</f>
        <v>0.4642857142857143</v>
      </c>
      <c r="T195" s="24"/>
      <c r="U195" s="23"/>
      <c r="V195" s="24">
        <v>8</v>
      </c>
      <c r="W195" s="23">
        <f>Table15[[#This Row],[FI]]/50</f>
        <v>0.16</v>
      </c>
      <c r="X195" s="24">
        <v>11</v>
      </c>
      <c r="Y195" s="23">
        <f>Table15[[#This Row],[FR]]/14</f>
        <v>0.7857142857142857</v>
      </c>
      <c r="Z195" s="24">
        <v>1446</v>
      </c>
      <c r="AA195" s="23">
        <f>Table15[[#This Row],[HR]]/3031</f>
        <v>0.4770702738370175</v>
      </c>
      <c r="AB195" s="24">
        <v>63</v>
      </c>
      <c r="AC195" s="23">
        <f>Table15[[#This Row],[HU]]/134</f>
        <v>0.47014925373134331</v>
      </c>
      <c r="AD195" s="24">
        <v>10</v>
      </c>
      <c r="AE195" s="23">
        <f>Table15[[#This Row],[IE]]/66</f>
        <v>0.15151515151515152</v>
      </c>
      <c r="AF195" s="24">
        <v>13</v>
      </c>
      <c r="AG195" s="23">
        <f>Table15[[#This Row],[IT]]/55</f>
        <v>0.23636363636363636</v>
      </c>
      <c r="AH195" s="24">
        <v>22</v>
      </c>
      <c r="AI195" s="23">
        <f>Table15[[#This Row],[LI]]/71</f>
        <v>0.30985915492957744</v>
      </c>
      <c r="AJ195" s="24">
        <v>0</v>
      </c>
      <c r="AK195" s="23">
        <f>Table15[[#This Row],[LT]]/9</f>
        <v>0</v>
      </c>
      <c r="AL195" s="25">
        <v>42</v>
      </c>
      <c r="AM195" s="23">
        <f>Table15[[#This Row],[LV]]/179</f>
        <v>0.23463687150837989</v>
      </c>
      <c r="AN195" s="24">
        <v>20</v>
      </c>
      <c r="AO195" s="23">
        <f>Table15[[#This Row],[MT]]/109</f>
        <v>0.1834862385321101</v>
      </c>
      <c r="AP195" s="24">
        <v>134</v>
      </c>
      <c r="AQ195" s="31">
        <f>Table15[[#This Row],[NL]]/946</f>
        <v>0.14164904862579281</v>
      </c>
      <c r="AR195" s="34" t="str">
        <f>""</f>
        <v/>
      </c>
      <c r="AS195" s="35" t="str">
        <f>""</f>
        <v/>
      </c>
      <c r="AT195" s="24">
        <v>139</v>
      </c>
      <c r="AU195" s="23">
        <f>Table15[[#This Row],[PT]]/625</f>
        <v>0.22239999999999999</v>
      </c>
      <c r="AV195" s="24">
        <v>6</v>
      </c>
      <c r="AW195" s="23">
        <f>Table15[[#This Row],[SE]]/48</f>
        <v>0.125</v>
      </c>
      <c r="AX195" s="24">
        <v>231</v>
      </c>
      <c r="AY195" s="23">
        <f>Table15[[#This Row],[SI]]/895</f>
        <v>0.25810055865921788</v>
      </c>
    </row>
    <row r="196" spans="1:51" ht="85.5">
      <c r="A196" s="5" t="s">
        <v>266</v>
      </c>
      <c r="B196" s="16">
        <v>0</v>
      </c>
      <c r="C196" s="31">
        <f>Table15[[#This Row],[AT]]/B5</f>
        <v>0</v>
      </c>
      <c r="D196" s="30">
        <v>65</v>
      </c>
      <c r="E196" s="31">
        <f>Table15[[#This Row],[BE]]/401</f>
        <v>0.16209476309226933</v>
      </c>
      <c r="F196" s="30">
        <v>95</v>
      </c>
      <c r="G196" s="31">
        <f>Table15[[#This Row],[CY]]/316</f>
        <v>0.30063291139240506</v>
      </c>
      <c r="H196" s="30">
        <v>1</v>
      </c>
      <c r="I196" s="31">
        <f>Table15[[#This Row],[CZ]]/14</f>
        <v>7.1428571428571425E-2</v>
      </c>
      <c r="J196" s="30">
        <v>1</v>
      </c>
      <c r="K196" s="31">
        <f>Table15[[#This Row],[DE-BavPrivSec]]/35</f>
        <v>2.8571428571428571E-2</v>
      </c>
      <c r="L196" s="30">
        <v>3</v>
      </c>
      <c r="M196" s="31">
        <f>Table15[[#This Row],[DK]]/96</f>
        <v>3.125E-2</v>
      </c>
      <c r="N196" s="24">
        <v>6</v>
      </c>
      <c r="O196" s="23">
        <f>Table15[[#This Row],[EDPS]]/69</f>
        <v>8.6956521739130432E-2</v>
      </c>
      <c r="P196" s="24">
        <v>4</v>
      </c>
      <c r="Q196" s="23">
        <f>Table15[[#This Row],[EE]]/16</f>
        <v>0.25</v>
      </c>
      <c r="R196" s="24">
        <v>2</v>
      </c>
      <c r="S196" s="23">
        <f>Table15[[#This Row],[EL]]/28</f>
        <v>7.1428571428571425E-2</v>
      </c>
      <c r="T196" s="24"/>
      <c r="U196" s="23">
        <v>0.154</v>
      </c>
      <c r="V196" s="24">
        <v>7</v>
      </c>
      <c r="W196" s="23">
        <f>Table15[[#This Row],[FI]]/50</f>
        <v>0.14000000000000001</v>
      </c>
      <c r="X196" s="24">
        <v>0</v>
      </c>
      <c r="Y196" s="23">
        <f>Table15[[#This Row],[FR]]/14</f>
        <v>0</v>
      </c>
      <c r="Z196" s="24">
        <v>1070</v>
      </c>
      <c r="AA196" s="23">
        <f>Table15[[#This Row],[HR]]/3031</f>
        <v>0.35301880567469485</v>
      </c>
      <c r="AB196" s="24">
        <v>28</v>
      </c>
      <c r="AC196" s="23">
        <f>Table15[[#This Row],[HU]]/134</f>
        <v>0.20895522388059701</v>
      </c>
      <c r="AD196" s="24">
        <v>9</v>
      </c>
      <c r="AE196" s="23">
        <f>Table15[[#This Row],[IE]]/66</f>
        <v>0.13636363636363635</v>
      </c>
      <c r="AF196" s="24">
        <v>0</v>
      </c>
      <c r="AG196" s="23">
        <f>Table15[[#This Row],[IT]]/55</f>
        <v>0</v>
      </c>
      <c r="AH196" s="24">
        <v>14</v>
      </c>
      <c r="AI196" s="23">
        <f>Table15[[#This Row],[LI]]/71</f>
        <v>0.19718309859154928</v>
      </c>
      <c r="AJ196" s="24">
        <v>3</v>
      </c>
      <c r="AK196" s="23">
        <f>Table15[[#This Row],[LT]]/9</f>
        <v>0.33333333333333331</v>
      </c>
      <c r="AL196" s="25">
        <v>59</v>
      </c>
      <c r="AM196" s="23">
        <f>Table15[[#This Row],[LV]]/179</f>
        <v>0.32960893854748602</v>
      </c>
      <c r="AN196" s="24">
        <v>27</v>
      </c>
      <c r="AO196" s="23">
        <f>Table15[[#This Row],[MT]]/109</f>
        <v>0.24770642201834864</v>
      </c>
      <c r="AP196" s="24">
        <v>113</v>
      </c>
      <c r="AQ196" s="31">
        <f>Table15[[#This Row],[NL]]/946</f>
        <v>0.11945031712473574</v>
      </c>
      <c r="AR196" s="34" t="str">
        <f>""</f>
        <v/>
      </c>
      <c r="AS196" s="35" t="str">
        <f>""</f>
        <v/>
      </c>
      <c r="AT196" s="24">
        <v>175</v>
      </c>
      <c r="AU196" s="23">
        <f>Table15[[#This Row],[PT]]/625</f>
        <v>0.28000000000000003</v>
      </c>
      <c r="AV196" s="24">
        <v>0</v>
      </c>
      <c r="AW196" s="23">
        <f>Table15[[#This Row],[SE]]/48</f>
        <v>0</v>
      </c>
      <c r="AX196" s="24">
        <v>58</v>
      </c>
      <c r="AY196" s="23">
        <f>Table15[[#This Row],[SI]]/895</f>
        <v>6.4804469273743018E-2</v>
      </c>
    </row>
    <row r="197" spans="1:51" ht="99.75">
      <c r="A197" s="5" t="s">
        <v>267</v>
      </c>
      <c r="B197" s="16">
        <v>0</v>
      </c>
      <c r="C197" s="31">
        <f>Table15[[#This Row],[AT]]/B5</f>
        <v>0</v>
      </c>
      <c r="D197" s="30">
        <v>8</v>
      </c>
      <c r="E197" s="31">
        <f>Table15[[#This Row],[BE]]/401</f>
        <v>1.9950124688279301E-2</v>
      </c>
      <c r="F197" s="30">
        <v>1</v>
      </c>
      <c r="G197" s="31">
        <f>Table15[[#This Row],[CY]]/316</f>
        <v>3.1645569620253164E-3</v>
      </c>
      <c r="H197" s="30">
        <v>0</v>
      </c>
      <c r="I197" s="31">
        <f>Table15[[#This Row],[CZ]]/14</f>
        <v>0</v>
      </c>
      <c r="J197" s="30">
        <v>0</v>
      </c>
      <c r="K197" s="31">
        <f>Table15[[#This Row],[DE-BavPrivSec]]/35</f>
        <v>0</v>
      </c>
      <c r="L197" s="30">
        <v>0</v>
      </c>
      <c r="M197" s="31">
        <f>Table15[[#This Row],[DK]]/96</f>
        <v>0</v>
      </c>
      <c r="N197" s="24">
        <v>3</v>
      </c>
      <c r="O197" s="23">
        <f>Table15[[#This Row],[EDPS]]/69</f>
        <v>4.3478260869565216E-2</v>
      </c>
      <c r="P197" s="24">
        <v>0</v>
      </c>
      <c r="Q197" s="23">
        <f>Table15[[#This Row],[EE]]/16</f>
        <v>0</v>
      </c>
      <c r="R197" s="24">
        <v>0</v>
      </c>
      <c r="S197" s="23">
        <f>Table15[[#This Row],[EL]]/28</f>
        <v>0</v>
      </c>
      <c r="T197" s="24"/>
      <c r="U197" s="23">
        <v>1.6E-2</v>
      </c>
      <c r="V197" s="24">
        <v>0</v>
      </c>
      <c r="W197" s="23">
        <f>Table15[[#This Row],[FI]]/50</f>
        <v>0</v>
      </c>
      <c r="X197" s="24">
        <v>0</v>
      </c>
      <c r="Y197" s="23">
        <f>Table15[[#This Row],[FR]]/14</f>
        <v>0</v>
      </c>
      <c r="Z197" s="24">
        <v>10</v>
      </c>
      <c r="AA197" s="23">
        <f>Table15[[#This Row],[HR]]/3031</f>
        <v>3.2992411745298581E-3</v>
      </c>
      <c r="AB197" s="24">
        <v>0</v>
      </c>
      <c r="AC197" s="23">
        <f>Table15[[#This Row],[HU]]/134</f>
        <v>0</v>
      </c>
      <c r="AD197" s="24">
        <v>0</v>
      </c>
      <c r="AE197" s="23">
        <f>Table15[[#This Row],[IE]]/66</f>
        <v>0</v>
      </c>
      <c r="AF197" s="24">
        <v>0</v>
      </c>
      <c r="AG197" s="23">
        <f>Table15[[#This Row],[IT]]/55</f>
        <v>0</v>
      </c>
      <c r="AH197" s="24">
        <v>2</v>
      </c>
      <c r="AI197" s="23">
        <f>Table15[[#This Row],[LI]]/71</f>
        <v>2.8169014084507043E-2</v>
      </c>
      <c r="AJ197" s="24">
        <v>0</v>
      </c>
      <c r="AK197" s="23">
        <f>Table15[[#This Row],[LT]]/9</f>
        <v>0</v>
      </c>
      <c r="AL197" s="25">
        <v>0</v>
      </c>
      <c r="AM197" s="23">
        <f>Table15[[#This Row],[LV]]/179</f>
        <v>0</v>
      </c>
      <c r="AN197" s="24">
        <v>0</v>
      </c>
      <c r="AO197" s="23">
        <f>Table15[[#This Row],[MT]]/109</f>
        <v>0</v>
      </c>
      <c r="AP197" s="24">
        <v>13</v>
      </c>
      <c r="AQ197" s="31">
        <f>Table15[[#This Row],[NL]]/946</f>
        <v>1.3742071881606765E-2</v>
      </c>
      <c r="AR197" s="34" t="str">
        <f>""</f>
        <v/>
      </c>
      <c r="AS197" s="35" t="str">
        <f>""</f>
        <v/>
      </c>
      <c r="AT197" s="24">
        <v>8</v>
      </c>
      <c r="AU197" s="23">
        <f>Table15[[#This Row],[PT]]/625</f>
        <v>1.2800000000000001E-2</v>
      </c>
      <c r="AV197" s="24">
        <v>0</v>
      </c>
      <c r="AW197" s="23">
        <f>Table15[[#This Row],[SE]]/48</f>
        <v>0</v>
      </c>
      <c r="AX197" s="24">
        <v>1</v>
      </c>
      <c r="AY197" s="23">
        <f>Table15[[#This Row],[SI]]/895</f>
        <v>1.1173184357541898E-3</v>
      </c>
    </row>
    <row r="198" spans="1:51" ht="85.5">
      <c r="A198" s="5" t="s">
        <v>268</v>
      </c>
      <c r="B198" s="34" t="str">
        <f>""</f>
        <v/>
      </c>
      <c r="C198" s="34" t="str">
        <f>""</f>
        <v/>
      </c>
      <c r="D198" s="34" t="str">
        <f>""</f>
        <v/>
      </c>
      <c r="E198" s="34" t="str">
        <f>""</f>
        <v/>
      </c>
      <c r="F198" s="34" t="str">
        <f>""</f>
        <v/>
      </c>
      <c r="G198" s="34" t="str">
        <f>""</f>
        <v/>
      </c>
      <c r="H198" s="34" t="str">
        <f>""</f>
        <v/>
      </c>
      <c r="I198" s="34" t="str">
        <f>""</f>
        <v/>
      </c>
      <c r="J198" s="34" t="str">
        <f>""</f>
        <v/>
      </c>
      <c r="K198" s="34" t="str">
        <f>""</f>
        <v/>
      </c>
      <c r="L198" s="34" t="str">
        <f>""</f>
        <v/>
      </c>
      <c r="M198" s="34" t="str">
        <f>""</f>
        <v/>
      </c>
      <c r="N198" s="34" t="str">
        <f>""</f>
        <v/>
      </c>
      <c r="O198" s="34" t="str">
        <f>""</f>
        <v/>
      </c>
      <c r="P198" s="34" t="str">
        <f>""</f>
        <v/>
      </c>
      <c r="Q198" s="34" t="str">
        <f>""</f>
        <v/>
      </c>
      <c r="R198" s="34" t="str">
        <f>""</f>
        <v/>
      </c>
      <c r="S198" s="34" t="str">
        <f>""</f>
        <v/>
      </c>
      <c r="T198" s="34" t="str">
        <f>""</f>
        <v/>
      </c>
      <c r="U198" s="34" t="str">
        <f>""</f>
        <v/>
      </c>
      <c r="V198" s="34" t="str">
        <f>""</f>
        <v/>
      </c>
      <c r="W198" s="34" t="str">
        <f>""</f>
        <v/>
      </c>
      <c r="X198" s="34" t="str">
        <f>""</f>
        <v/>
      </c>
      <c r="Y198" s="34" t="str">
        <f>""</f>
        <v/>
      </c>
      <c r="Z198" s="34" t="str">
        <f>""</f>
        <v/>
      </c>
      <c r="AA198" s="34" t="str">
        <f>""</f>
        <v/>
      </c>
      <c r="AB198" s="34" t="str">
        <f>""</f>
        <v/>
      </c>
      <c r="AC198" s="34" t="str">
        <f>""</f>
        <v/>
      </c>
      <c r="AD198" s="34" t="str">
        <f>""</f>
        <v/>
      </c>
      <c r="AE198" s="34" t="str">
        <f>""</f>
        <v/>
      </c>
      <c r="AF198" s="34" t="str">
        <f>""</f>
        <v/>
      </c>
      <c r="AG198" s="34" t="str">
        <f>""</f>
        <v/>
      </c>
      <c r="AH198" s="34" t="str">
        <f>""</f>
        <v/>
      </c>
      <c r="AI198" s="34" t="str">
        <f>""</f>
        <v/>
      </c>
      <c r="AJ198" s="34" t="str">
        <f>""</f>
        <v/>
      </c>
      <c r="AK198" s="34" t="str">
        <f>""</f>
        <v/>
      </c>
      <c r="AL198" s="34" t="str">
        <f>""</f>
        <v/>
      </c>
      <c r="AM198" s="34" t="str">
        <f>""</f>
        <v/>
      </c>
      <c r="AN198" s="34" t="str">
        <f>""</f>
        <v/>
      </c>
      <c r="AO198" s="34" t="str">
        <f>""</f>
        <v/>
      </c>
      <c r="AP198" s="34" t="str">
        <f>""</f>
        <v/>
      </c>
      <c r="AQ198" s="34" t="str">
        <f>""</f>
        <v/>
      </c>
      <c r="AR198" s="34" t="str">
        <f>""</f>
        <v/>
      </c>
      <c r="AS198" s="34" t="str">
        <f>""</f>
        <v/>
      </c>
      <c r="AT198" s="34" t="str">
        <f>""</f>
        <v/>
      </c>
      <c r="AU198" s="34" t="str">
        <f>""</f>
        <v/>
      </c>
      <c r="AV198" s="34" t="str">
        <f>""</f>
        <v/>
      </c>
      <c r="AW198" s="34" t="str">
        <f>""</f>
        <v/>
      </c>
      <c r="AX198" s="34" t="str">
        <f>""</f>
        <v/>
      </c>
      <c r="AY198" s="34" t="str">
        <f>""</f>
        <v/>
      </c>
    </row>
    <row r="199" spans="1:51" ht="23.25">
      <c r="A199" s="6" t="s">
        <v>269</v>
      </c>
      <c r="B199" s="14"/>
      <c r="C199" s="31">
        <f>Table15[[#This Row],[AT]]/B5</f>
        <v>0</v>
      </c>
      <c r="D199" s="30">
        <v>71</v>
      </c>
      <c r="E199" s="31">
        <f>Table15[[#This Row],[BE]]/401</f>
        <v>0.17705735660847879</v>
      </c>
      <c r="F199" s="30">
        <v>41</v>
      </c>
      <c r="G199" s="31">
        <f>Table15[[#This Row],[CY]]/316</f>
        <v>0.12974683544303797</v>
      </c>
      <c r="H199" s="30">
        <v>6</v>
      </c>
      <c r="I199" s="31">
        <f>Table15[[#This Row],[CZ]]/14</f>
        <v>0.42857142857142855</v>
      </c>
      <c r="J199" s="30">
        <v>2</v>
      </c>
      <c r="K199" s="31">
        <f>Table15[[#This Row],[DE-BavPrivSec]]/35</f>
        <v>5.7142857142857141E-2</v>
      </c>
      <c r="L199" s="30">
        <v>0</v>
      </c>
      <c r="M199" s="31">
        <f>Table15[[#This Row],[DK]]/96</f>
        <v>0</v>
      </c>
      <c r="N199" s="24">
        <v>6</v>
      </c>
      <c r="O199" s="23">
        <f>Table15[[#This Row],[EDPS]]/69</f>
        <v>8.6956521739130432E-2</v>
      </c>
      <c r="P199" s="24">
        <v>6</v>
      </c>
      <c r="Q199" s="23">
        <f>Table15[[#This Row],[EE]]/16</f>
        <v>0.375</v>
      </c>
      <c r="R199" s="24">
        <v>4</v>
      </c>
      <c r="S199" s="23">
        <f>Table15[[#This Row],[EL]]/28</f>
        <v>0.14285714285714285</v>
      </c>
      <c r="T199" s="24"/>
      <c r="U199" s="23">
        <v>9.4E-2</v>
      </c>
      <c r="V199" s="24">
        <v>6</v>
      </c>
      <c r="W199" s="23">
        <f>Table15[[#This Row],[FI]]/50</f>
        <v>0.12</v>
      </c>
      <c r="X199" s="24">
        <v>5</v>
      </c>
      <c r="Y199" s="23">
        <f>Table15[[#This Row],[FR]]/14</f>
        <v>0.35714285714285715</v>
      </c>
      <c r="Z199" s="24">
        <v>961</v>
      </c>
      <c r="AA199" s="23">
        <f>Table15[[#This Row],[HR]]/3031</f>
        <v>0.31705707687231938</v>
      </c>
      <c r="AB199" s="24">
        <v>30</v>
      </c>
      <c r="AC199" s="23">
        <f>Table15[[#This Row],[HU]]/134</f>
        <v>0.22388059701492538</v>
      </c>
      <c r="AD199" s="24">
        <v>4</v>
      </c>
      <c r="AE199" s="23">
        <f>Table15[[#This Row],[IE]]/66</f>
        <v>6.0606060606060608E-2</v>
      </c>
      <c r="AF199" s="34" t="str">
        <f>""</f>
        <v/>
      </c>
      <c r="AG199" s="34" t="str">
        <f>""</f>
        <v/>
      </c>
      <c r="AH199" s="24">
        <v>8</v>
      </c>
      <c r="AI199" s="23">
        <f>Table15[[#This Row],[LI]]/71</f>
        <v>0.11267605633802817</v>
      </c>
      <c r="AJ199" s="24">
        <v>1</v>
      </c>
      <c r="AK199" s="23">
        <f>Table15[[#This Row],[LT]]/9</f>
        <v>0.1111111111111111</v>
      </c>
      <c r="AL199" s="25">
        <v>26</v>
      </c>
      <c r="AM199" s="23">
        <f>Table15[[#This Row],[LV]]/179</f>
        <v>0.14525139664804471</v>
      </c>
      <c r="AN199" s="24">
        <v>16</v>
      </c>
      <c r="AO199" s="23">
        <f>Table15[[#This Row],[MT]]/109</f>
        <v>0.14678899082568808</v>
      </c>
      <c r="AP199" s="24">
        <v>176</v>
      </c>
      <c r="AQ199" s="31">
        <f>Table15[[#This Row],[NL]]/946</f>
        <v>0.18604651162790697</v>
      </c>
      <c r="AR199" s="34" t="str">
        <f>""</f>
        <v/>
      </c>
      <c r="AS199" s="35" t="str">
        <f>""</f>
        <v/>
      </c>
      <c r="AT199" s="24">
        <v>178</v>
      </c>
      <c r="AU199" s="23">
        <f>Table15[[#This Row],[PT]]/625</f>
        <v>0.2848</v>
      </c>
      <c r="AV199" s="24">
        <v>3</v>
      </c>
      <c r="AW199" s="23">
        <f>Table15[[#This Row],[SE]]/48</f>
        <v>6.25E-2</v>
      </c>
      <c r="AX199" s="24">
        <v>144</v>
      </c>
      <c r="AY199" s="23">
        <f>Table15[[#This Row],[SI]]/895</f>
        <v>0.16089385474860335</v>
      </c>
    </row>
    <row r="200" spans="1:51" ht="23.25">
      <c r="A200" s="6" t="s">
        <v>270</v>
      </c>
      <c r="B200" s="14"/>
      <c r="C200" s="31">
        <f>Table15[[#This Row],[AT]]/B5</f>
        <v>0</v>
      </c>
      <c r="D200" s="30">
        <v>18</v>
      </c>
      <c r="E200" s="31">
        <f>Table15[[#This Row],[BE]]/401</f>
        <v>4.488778054862843E-2</v>
      </c>
      <c r="F200" s="30">
        <v>15</v>
      </c>
      <c r="G200" s="31">
        <f>Table15[[#This Row],[CY]]/316</f>
        <v>4.746835443037975E-2</v>
      </c>
      <c r="H200" s="30">
        <v>2</v>
      </c>
      <c r="I200" s="31">
        <f>Table15[[#This Row],[CZ]]/14</f>
        <v>0.14285714285714285</v>
      </c>
      <c r="J200" s="30">
        <v>0</v>
      </c>
      <c r="K200" s="31">
        <f>Table15[[#This Row],[DE-BavPrivSec]]/35</f>
        <v>0</v>
      </c>
      <c r="L200" s="30">
        <v>0</v>
      </c>
      <c r="M200" s="31">
        <f>Table15[[#This Row],[DK]]/96</f>
        <v>0</v>
      </c>
      <c r="N200" s="24">
        <v>2</v>
      </c>
      <c r="O200" s="23">
        <f>Table15[[#This Row],[EDPS]]/69</f>
        <v>2.8985507246376812E-2</v>
      </c>
      <c r="P200" s="24">
        <v>0</v>
      </c>
      <c r="Q200" s="23">
        <f>Table15[[#This Row],[EE]]/16</f>
        <v>0</v>
      </c>
      <c r="R200" s="24">
        <v>0</v>
      </c>
      <c r="S200" s="23">
        <f>Table15[[#This Row],[EL]]/28</f>
        <v>0</v>
      </c>
      <c r="T200" s="24"/>
      <c r="U200" s="23">
        <v>6.9000000000000006E-2</v>
      </c>
      <c r="V200" s="24">
        <v>0</v>
      </c>
      <c r="W200" s="23">
        <f>Table15[[#This Row],[FI]]/50</f>
        <v>0</v>
      </c>
      <c r="X200" s="24"/>
      <c r="Y200" s="23">
        <f>Table15[[#This Row],[FR]]/14</f>
        <v>0</v>
      </c>
      <c r="Z200" s="24">
        <v>59</v>
      </c>
      <c r="AA200" s="23">
        <f>Table15[[#This Row],[HR]]/3031</f>
        <v>1.9465522929726163E-2</v>
      </c>
      <c r="AB200" s="24">
        <v>1</v>
      </c>
      <c r="AC200" s="23">
        <f>Table15[[#This Row],[HU]]/134</f>
        <v>7.462686567164179E-3</v>
      </c>
      <c r="AD200" s="24">
        <v>2</v>
      </c>
      <c r="AE200" s="23">
        <f>Table15[[#This Row],[IE]]/66</f>
        <v>3.0303030303030304E-2</v>
      </c>
      <c r="AF200" s="34" t="str">
        <f>""</f>
        <v/>
      </c>
      <c r="AG200" s="34" t="str">
        <f>""</f>
        <v/>
      </c>
      <c r="AH200" s="24">
        <v>2</v>
      </c>
      <c r="AI200" s="23">
        <f>Table15[[#This Row],[LI]]/71</f>
        <v>2.8169014084507043E-2</v>
      </c>
      <c r="AJ200" s="24">
        <v>0</v>
      </c>
      <c r="AK200" s="23">
        <f>Table15[[#This Row],[LT]]/9</f>
        <v>0</v>
      </c>
      <c r="AL200" s="25">
        <v>8</v>
      </c>
      <c r="AM200" s="23">
        <f>Table15[[#This Row],[LV]]/179</f>
        <v>4.4692737430167599E-2</v>
      </c>
      <c r="AN200" s="24">
        <v>4</v>
      </c>
      <c r="AO200" s="23">
        <f>Table15[[#This Row],[MT]]/109</f>
        <v>3.669724770642202E-2</v>
      </c>
      <c r="AP200" s="24">
        <v>18</v>
      </c>
      <c r="AQ200" s="31">
        <f>Table15[[#This Row],[NL]]/946</f>
        <v>1.9027484143763214E-2</v>
      </c>
      <c r="AR200" s="34" t="str">
        <f>""</f>
        <v/>
      </c>
      <c r="AS200" s="35" t="str">
        <f>""</f>
        <v/>
      </c>
      <c r="AT200" s="24">
        <v>52</v>
      </c>
      <c r="AU200" s="23">
        <f>Table15[[#This Row],[PT]]/625</f>
        <v>8.3199999999999996E-2</v>
      </c>
      <c r="AV200" s="24"/>
      <c r="AW200" s="23">
        <f>Table15[[#This Row],[SE]]/48</f>
        <v>0</v>
      </c>
      <c r="AX200" s="24">
        <v>10</v>
      </c>
      <c r="AY200" s="23">
        <f>Table15[[#This Row],[SI]]/895</f>
        <v>1.11731843575419E-2</v>
      </c>
    </row>
    <row r="201" spans="1:51">
      <c r="A201" s="6" t="s">
        <v>271</v>
      </c>
      <c r="B201" s="14">
        <v>4</v>
      </c>
      <c r="C201" s="31">
        <f>Table15[[#This Row],[AT]]/B5</f>
        <v>0.36363636363636365</v>
      </c>
      <c r="D201" s="30">
        <v>183</v>
      </c>
      <c r="E201" s="31">
        <f>Table15[[#This Row],[BE]]/401</f>
        <v>0.45635910224438903</v>
      </c>
      <c r="F201" s="30">
        <v>141</v>
      </c>
      <c r="G201" s="31">
        <f>Table15[[#This Row],[CY]]/316</f>
        <v>0.44620253164556961</v>
      </c>
      <c r="H201" s="30">
        <v>4</v>
      </c>
      <c r="I201" s="31">
        <f>Table15[[#This Row],[CZ]]/14</f>
        <v>0.2857142857142857</v>
      </c>
      <c r="J201" s="30">
        <v>19</v>
      </c>
      <c r="K201" s="31">
        <f>Table15[[#This Row],[DE-BavPrivSec]]/35</f>
        <v>0.54285714285714282</v>
      </c>
      <c r="L201" s="30">
        <v>88</v>
      </c>
      <c r="M201" s="31">
        <f>Table15[[#This Row],[DK]]/96</f>
        <v>0.91666666666666663</v>
      </c>
      <c r="N201" s="24">
        <v>34</v>
      </c>
      <c r="O201" s="23">
        <f>Table15[[#This Row],[EDPS]]/69</f>
        <v>0.49275362318840582</v>
      </c>
      <c r="P201" s="24">
        <v>3</v>
      </c>
      <c r="Q201" s="23">
        <f>Table15[[#This Row],[EE]]/16</f>
        <v>0.1875</v>
      </c>
      <c r="R201" s="24">
        <v>9</v>
      </c>
      <c r="S201" s="23">
        <f>Table15[[#This Row],[EL]]/28</f>
        <v>0.32142857142857145</v>
      </c>
      <c r="T201" s="24"/>
      <c r="U201" s="23">
        <v>0.68400000000000005</v>
      </c>
      <c r="V201" s="24">
        <v>24</v>
      </c>
      <c r="W201" s="23">
        <f>Table15[[#This Row],[FI]]/50</f>
        <v>0.48</v>
      </c>
      <c r="X201" s="24">
        <v>4</v>
      </c>
      <c r="Y201" s="23">
        <f>Table15[[#This Row],[FR]]/14</f>
        <v>0.2857142857142857</v>
      </c>
      <c r="Z201" s="24">
        <v>1253</v>
      </c>
      <c r="AA201" s="23">
        <f>Table15[[#This Row],[HR]]/3031</f>
        <v>0.41339491916859122</v>
      </c>
      <c r="AB201" s="24">
        <v>66</v>
      </c>
      <c r="AC201" s="23">
        <f>Table15[[#This Row],[HU]]/134</f>
        <v>0.4925373134328358</v>
      </c>
      <c r="AD201" s="24">
        <v>20</v>
      </c>
      <c r="AE201" s="23">
        <f>Table15[[#This Row],[IE]]/66</f>
        <v>0.30303030303030304</v>
      </c>
      <c r="AF201" s="34" t="str">
        <f>""</f>
        <v/>
      </c>
      <c r="AG201" s="34" t="str">
        <f>""</f>
        <v/>
      </c>
      <c r="AH201" s="24">
        <v>45</v>
      </c>
      <c r="AI201" s="23">
        <f>Table15[[#This Row],[LI]]/71</f>
        <v>0.63380281690140849</v>
      </c>
      <c r="AJ201" s="24">
        <v>5</v>
      </c>
      <c r="AK201" s="23">
        <f>Table15[[#This Row],[LT]]/9</f>
        <v>0.55555555555555558</v>
      </c>
      <c r="AL201" s="25">
        <v>89</v>
      </c>
      <c r="AM201" s="23">
        <f>Table15[[#This Row],[LV]]/179</f>
        <v>0.4972067039106145</v>
      </c>
      <c r="AN201" s="24">
        <v>20</v>
      </c>
      <c r="AO201" s="23">
        <f>Table15[[#This Row],[MT]]/109</f>
        <v>0.1834862385321101</v>
      </c>
      <c r="AP201" s="24">
        <v>409</v>
      </c>
      <c r="AQ201" s="31">
        <f>Table15[[#This Row],[NL]]/946</f>
        <v>0.43234672304439747</v>
      </c>
      <c r="AR201" s="34" t="str">
        <f>""</f>
        <v/>
      </c>
      <c r="AS201" s="35" t="str">
        <f>""</f>
        <v/>
      </c>
      <c r="AT201" s="24">
        <v>226</v>
      </c>
      <c r="AU201" s="23">
        <f>Table15[[#This Row],[PT]]/625</f>
        <v>0.36159999999999998</v>
      </c>
      <c r="AV201" s="24">
        <v>23</v>
      </c>
      <c r="AW201" s="23">
        <f>Table15[[#This Row],[SE]]/48</f>
        <v>0.47916666666666669</v>
      </c>
      <c r="AX201" s="24">
        <v>568</v>
      </c>
      <c r="AY201" s="23">
        <f>Table15[[#This Row],[SI]]/895</f>
        <v>0.63463687150837989</v>
      </c>
    </row>
    <row r="202" spans="1:51">
      <c r="A202" s="6" t="s">
        <v>272</v>
      </c>
      <c r="B202" s="14">
        <v>6</v>
      </c>
      <c r="C202" s="31">
        <f>Table15[[#This Row],[AT]]/B5</f>
        <v>0.54545454545454541</v>
      </c>
      <c r="D202" s="30">
        <v>47</v>
      </c>
      <c r="E202" s="31">
        <f>Table15[[#This Row],[BE]]/401</f>
        <v>0.1172069825436409</v>
      </c>
      <c r="F202" s="30">
        <v>45</v>
      </c>
      <c r="G202" s="31">
        <f>Table15[[#This Row],[CY]]/316</f>
        <v>0.14240506329113925</v>
      </c>
      <c r="H202" s="30"/>
      <c r="I202" s="31">
        <f>Table15[[#This Row],[CZ]]/14</f>
        <v>0</v>
      </c>
      <c r="J202" s="30">
        <v>5</v>
      </c>
      <c r="K202" s="31">
        <f>Table15[[#This Row],[DE-BavPrivSec]]/35</f>
        <v>0.14285714285714285</v>
      </c>
      <c r="L202" s="30">
        <v>8</v>
      </c>
      <c r="M202" s="31">
        <f>Table15[[#This Row],[DK]]/96</f>
        <v>8.3333333333333329E-2</v>
      </c>
      <c r="N202" s="24">
        <v>13</v>
      </c>
      <c r="O202" s="23">
        <f>Table15[[#This Row],[EDPS]]/69</f>
        <v>0.18840579710144928</v>
      </c>
      <c r="P202" s="24">
        <v>5</v>
      </c>
      <c r="Q202" s="23">
        <f>Table15[[#This Row],[EE]]/16</f>
        <v>0.3125</v>
      </c>
      <c r="R202" s="24">
        <v>6</v>
      </c>
      <c r="S202" s="23">
        <f>Table15[[#This Row],[EL]]/28</f>
        <v>0.21428571428571427</v>
      </c>
      <c r="T202" s="24"/>
      <c r="U202" s="23">
        <v>9.2999999999999999E-2</v>
      </c>
      <c r="V202" s="24">
        <v>10</v>
      </c>
      <c r="W202" s="23">
        <f>Table15[[#This Row],[FI]]/50</f>
        <v>0.2</v>
      </c>
      <c r="X202" s="24">
        <v>2</v>
      </c>
      <c r="Y202" s="23">
        <f>Table15[[#This Row],[FR]]/14</f>
        <v>0.14285714285714285</v>
      </c>
      <c r="Z202" s="24">
        <v>131</v>
      </c>
      <c r="AA202" s="23">
        <f>Table15[[#This Row],[HR]]/3031</f>
        <v>4.3220059386341145E-2</v>
      </c>
      <c r="AB202" s="24">
        <v>10</v>
      </c>
      <c r="AC202" s="23">
        <f>Table15[[#This Row],[HU]]/134</f>
        <v>7.4626865671641784E-2</v>
      </c>
      <c r="AD202" s="24">
        <v>14</v>
      </c>
      <c r="AE202" s="23">
        <f>Table15[[#This Row],[IE]]/66</f>
        <v>0.21212121212121213</v>
      </c>
      <c r="AF202" s="34" t="str">
        <f>""</f>
        <v/>
      </c>
      <c r="AG202" s="34" t="str">
        <f>""</f>
        <v/>
      </c>
      <c r="AH202" s="24">
        <v>5</v>
      </c>
      <c r="AI202" s="23">
        <f>Table15[[#This Row],[LI]]/71</f>
        <v>7.0422535211267609E-2</v>
      </c>
      <c r="AJ202" s="24">
        <v>1</v>
      </c>
      <c r="AK202" s="23">
        <f>Table15[[#This Row],[LT]]/9</f>
        <v>0.1111111111111111</v>
      </c>
      <c r="AL202" s="25">
        <v>9</v>
      </c>
      <c r="AM202" s="23">
        <f>Table15[[#This Row],[LV]]/179</f>
        <v>5.027932960893855E-2</v>
      </c>
      <c r="AN202" s="24">
        <v>29</v>
      </c>
      <c r="AO202" s="23">
        <f>Table15[[#This Row],[MT]]/109</f>
        <v>0.26605504587155965</v>
      </c>
      <c r="AP202" s="24">
        <v>176</v>
      </c>
      <c r="AQ202" s="31">
        <f>Table15[[#This Row],[NL]]/946</f>
        <v>0.18604651162790697</v>
      </c>
      <c r="AR202" s="34" t="str">
        <f>""</f>
        <v/>
      </c>
      <c r="AS202" s="35" t="str">
        <f>""</f>
        <v/>
      </c>
      <c r="AT202" s="24">
        <v>35</v>
      </c>
      <c r="AU202" s="23">
        <f>Table15[[#This Row],[PT]]/625</f>
        <v>5.6000000000000001E-2</v>
      </c>
      <c r="AV202" s="24">
        <v>7</v>
      </c>
      <c r="AW202" s="23">
        <f>Table15[[#This Row],[SE]]/48</f>
        <v>0.14583333333333334</v>
      </c>
      <c r="AX202" s="24">
        <v>47</v>
      </c>
      <c r="AY202" s="23">
        <f>Table15[[#This Row],[SI]]/895</f>
        <v>5.2513966480446927E-2</v>
      </c>
    </row>
    <row r="203" spans="1:51">
      <c r="A203" s="6" t="s">
        <v>273</v>
      </c>
      <c r="B203" s="14">
        <v>1</v>
      </c>
      <c r="C203" s="31">
        <f>Table15[[#This Row],[AT]]/B5</f>
        <v>9.0909090909090912E-2</v>
      </c>
      <c r="D203" s="30">
        <v>60</v>
      </c>
      <c r="E203" s="31">
        <f>Table15[[#This Row],[BE]]/401</f>
        <v>0.14962593516209477</v>
      </c>
      <c r="F203" s="30">
        <v>52</v>
      </c>
      <c r="G203" s="31">
        <f>Table15[[#This Row],[CY]]/316</f>
        <v>0.16455696202531644</v>
      </c>
      <c r="H203" s="30">
        <v>2</v>
      </c>
      <c r="I203" s="31">
        <f>Table15[[#This Row],[CZ]]/14</f>
        <v>0.14285714285714285</v>
      </c>
      <c r="J203" s="30">
        <v>10</v>
      </c>
      <c r="K203" s="31">
        <f>Table15[[#This Row],[DE-BavPrivSec]]/35</f>
        <v>0.2857142857142857</v>
      </c>
      <c r="L203" s="30">
        <v>0</v>
      </c>
      <c r="M203" s="31">
        <f>Table15[[#This Row],[DK]]/96</f>
        <v>0</v>
      </c>
      <c r="N203" s="24">
        <v>14</v>
      </c>
      <c r="O203" s="23">
        <f>Table15[[#This Row],[EDPS]]/69</f>
        <v>0.20289855072463769</v>
      </c>
      <c r="P203" s="24">
        <v>2</v>
      </c>
      <c r="Q203" s="23">
        <f>Table15[[#This Row],[EE]]/16</f>
        <v>0.125</v>
      </c>
      <c r="R203" s="24">
        <v>8</v>
      </c>
      <c r="S203" s="23">
        <f>Table15[[#This Row],[EL]]/28</f>
        <v>0.2857142857142857</v>
      </c>
      <c r="T203" s="24"/>
      <c r="U203" s="23">
        <v>0.06</v>
      </c>
      <c r="V203" s="24">
        <v>4</v>
      </c>
      <c r="W203" s="23">
        <f>Table15[[#This Row],[FI]]/50</f>
        <v>0.08</v>
      </c>
      <c r="X203" s="24">
        <v>1</v>
      </c>
      <c r="Y203" s="23">
        <f>Table15[[#This Row],[FR]]/14</f>
        <v>7.1428571428571425E-2</v>
      </c>
      <c r="Z203" s="24">
        <v>171</v>
      </c>
      <c r="AA203" s="23">
        <f>Table15[[#This Row],[HR]]/3031</f>
        <v>5.6417024084460574E-2</v>
      </c>
      <c r="AB203" s="24">
        <v>10</v>
      </c>
      <c r="AC203" s="23">
        <f>Table15[[#This Row],[HU]]/134</f>
        <v>7.4626865671641784E-2</v>
      </c>
      <c r="AD203" s="24">
        <v>25</v>
      </c>
      <c r="AE203" s="23">
        <f>Table15[[#This Row],[IE]]/66</f>
        <v>0.37878787878787878</v>
      </c>
      <c r="AF203" s="34" t="str">
        <f>""</f>
        <v/>
      </c>
      <c r="AG203" s="34" t="str">
        <f>""</f>
        <v/>
      </c>
      <c r="AH203" s="24">
        <v>2</v>
      </c>
      <c r="AI203" s="23">
        <f>Table15[[#This Row],[LI]]/71</f>
        <v>2.8169014084507043E-2</v>
      </c>
      <c r="AJ203" s="24">
        <v>2</v>
      </c>
      <c r="AK203" s="23">
        <f>Table15[[#This Row],[LT]]/9</f>
        <v>0.22222222222222221</v>
      </c>
      <c r="AL203" s="25">
        <v>37</v>
      </c>
      <c r="AM203" s="23">
        <f>Table15[[#This Row],[LV]]/179</f>
        <v>0.20670391061452514</v>
      </c>
      <c r="AN203" s="24">
        <v>32</v>
      </c>
      <c r="AO203" s="23">
        <f>Table15[[#This Row],[MT]]/109</f>
        <v>0.29357798165137616</v>
      </c>
      <c r="AP203" s="24">
        <v>100</v>
      </c>
      <c r="AQ203" s="31">
        <f>Table15[[#This Row],[NL]]/946</f>
        <v>0.10570824524312897</v>
      </c>
      <c r="AR203" s="34" t="str">
        <f>""</f>
        <v/>
      </c>
      <c r="AS203" s="35" t="str">
        <f>""</f>
        <v/>
      </c>
      <c r="AT203" s="24">
        <v>47</v>
      </c>
      <c r="AU203" s="23">
        <f>Table15[[#This Row],[PT]]/625</f>
        <v>7.5200000000000003E-2</v>
      </c>
      <c r="AV203" s="24">
        <v>13</v>
      </c>
      <c r="AW203" s="23">
        <f>Table15[[#This Row],[SE]]/48</f>
        <v>0.27083333333333331</v>
      </c>
      <c r="AX203" s="24">
        <v>73</v>
      </c>
      <c r="AY203" s="23">
        <f>Table15[[#This Row],[SI]]/895</f>
        <v>8.1564245810055863E-2</v>
      </c>
    </row>
    <row r="204" spans="1:51">
      <c r="A204" s="6" t="s">
        <v>168</v>
      </c>
      <c r="B204" s="17"/>
      <c r="C204" s="31">
        <f>Table15[[#This Row],[AT]]/B5</f>
        <v>0</v>
      </c>
      <c r="D204" s="30">
        <v>22</v>
      </c>
      <c r="E204" s="31">
        <f>Table15[[#This Row],[BE]]/401</f>
        <v>5.4862842892768077E-2</v>
      </c>
      <c r="F204" s="30">
        <v>15</v>
      </c>
      <c r="G204" s="31">
        <f>Table15[[#This Row],[CY]]/316</f>
        <v>4.746835443037975E-2</v>
      </c>
      <c r="H204" s="30"/>
      <c r="I204" s="31">
        <f>Table15[[#This Row],[CZ]]/14</f>
        <v>0</v>
      </c>
      <c r="J204" s="34" t="str">
        <f>""</f>
        <v/>
      </c>
      <c r="K204" s="34" t="str">
        <f>""</f>
        <v/>
      </c>
      <c r="L204" s="30">
        <v>0</v>
      </c>
      <c r="M204" s="31">
        <f>Table15[[#This Row],[DK]]/96</f>
        <v>0</v>
      </c>
      <c r="N204" s="24">
        <v>0</v>
      </c>
      <c r="O204" s="23">
        <f>Table15[[#This Row],[EDPS]]/69</f>
        <v>0</v>
      </c>
      <c r="P204" s="24">
        <v>0</v>
      </c>
      <c r="Q204" s="23">
        <f>Table15[[#This Row],[EE]]/16</f>
        <v>0</v>
      </c>
      <c r="R204" s="24">
        <v>1</v>
      </c>
      <c r="S204" s="23">
        <f>Table15[[#This Row],[EL]]/28</f>
        <v>3.5714285714285712E-2</v>
      </c>
      <c r="T204" s="24"/>
      <c r="U204" s="23"/>
      <c r="V204" s="24">
        <v>4</v>
      </c>
      <c r="W204" s="23">
        <f>Table15[[#This Row],[FI]]/50</f>
        <v>0.08</v>
      </c>
      <c r="X204" s="24"/>
      <c r="Y204" s="23">
        <f>Table15[[#This Row],[FR]]/14</f>
        <v>0</v>
      </c>
      <c r="Z204" s="24">
        <v>445</v>
      </c>
      <c r="AA204" s="23">
        <f>Table15[[#This Row],[HR]]/3031</f>
        <v>0.14681623226657869</v>
      </c>
      <c r="AB204" s="24">
        <v>17</v>
      </c>
      <c r="AC204" s="23">
        <f>Table15[[#This Row],[HU]]/134</f>
        <v>0.12686567164179105</v>
      </c>
      <c r="AD204" s="24">
        <v>1</v>
      </c>
      <c r="AE204" s="23">
        <f>Table15[[#This Row],[IE]]/66</f>
        <v>1.5151515151515152E-2</v>
      </c>
      <c r="AF204" s="34" t="str">
        <f>""</f>
        <v/>
      </c>
      <c r="AG204" s="34" t="str">
        <f>""</f>
        <v/>
      </c>
      <c r="AH204" s="24">
        <v>9</v>
      </c>
      <c r="AI204" s="23">
        <f>Table15[[#This Row],[LI]]/71</f>
        <v>0.12676056338028169</v>
      </c>
      <c r="AJ204" s="24">
        <v>0</v>
      </c>
      <c r="AK204" s="23">
        <f>Table15[[#This Row],[LT]]/9</f>
        <v>0</v>
      </c>
      <c r="AL204" s="25">
        <v>10</v>
      </c>
      <c r="AM204" s="23">
        <f>Table15[[#This Row],[LV]]/179</f>
        <v>5.5865921787709494E-2</v>
      </c>
      <c r="AN204" s="24">
        <v>8</v>
      </c>
      <c r="AO204" s="23">
        <f>Table15[[#This Row],[MT]]/109</f>
        <v>7.3394495412844041E-2</v>
      </c>
      <c r="AP204" s="24">
        <v>39</v>
      </c>
      <c r="AQ204" s="31">
        <f>Table15[[#This Row],[NL]]/946</f>
        <v>4.1226215644820298E-2</v>
      </c>
      <c r="AR204" s="34" t="str">
        <f>""</f>
        <v/>
      </c>
      <c r="AS204" s="35" t="str">
        <f>""</f>
        <v/>
      </c>
      <c r="AT204" s="24">
        <v>87</v>
      </c>
      <c r="AU204" s="23">
        <f>Table15[[#This Row],[PT]]/625</f>
        <v>0.13919999999999999</v>
      </c>
      <c r="AV204" s="24">
        <v>2</v>
      </c>
      <c r="AW204" s="23">
        <f>Table15[[#This Row],[SE]]/48</f>
        <v>4.1666666666666664E-2</v>
      </c>
      <c r="AX204" s="24">
        <v>53</v>
      </c>
      <c r="AY204" s="23">
        <f>Table15[[#This Row],[SI]]/895</f>
        <v>5.9217877094972067E-2</v>
      </c>
    </row>
    <row r="205" spans="1:51" ht="99.75">
      <c r="A205" s="5" t="s">
        <v>274</v>
      </c>
      <c r="B205" s="34" t="str">
        <f>""</f>
        <v/>
      </c>
      <c r="C205" s="34" t="str">
        <f>""</f>
        <v/>
      </c>
      <c r="D205" s="34" t="str">
        <f>""</f>
        <v/>
      </c>
      <c r="E205" s="34" t="str">
        <f>""</f>
        <v/>
      </c>
      <c r="F205" s="34" t="str">
        <f>""</f>
        <v/>
      </c>
      <c r="G205" s="34" t="str">
        <f>""</f>
        <v/>
      </c>
      <c r="H205" s="34" t="str">
        <f>""</f>
        <v/>
      </c>
      <c r="I205" s="34" t="str">
        <f>""</f>
        <v/>
      </c>
      <c r="J205" s="34" t="str">
        <f>""</f>
        <v/>
      </c>
      <c r="K205" s="34" t="str">
        <f>""</f>
        <v/>
      </c>
      <c r="L205" s="34" t="str">
        <f>""</f>
        <v/>
      </c>
      <c r="M205" s="34" t="str">
        <f>""</f>
        <v/>
      </c>
      <c r="N205" s="34" t="str">
        <f>""</f>
        <v/>
      </c>
      <c r="O205" s="34" t="str">
        <f>""</f>
        <v/>
      </c>
      <c r="P205" s="34" t="str">
        <f>""</f>
        <v/>
      </c>
      <c r="Q205" s="34" t="str">
        <f>""</f>
        <v/>
      </c>
      <c r="R205" s="34" t="str">
        <f>""</f>
        <v/>
      </c>
      <c r="S205" s="34" t="str">
        <f>""</f>
        <v/>
      </c>
      <c r="T205" s="34" t="str">
        <f>""</f>
        <v/>
      </c>
      <c r="U205" s="34" t="str">
        <f>""</f>
        <v/>
      </c>
      <c r="V205" s="34" t="str">
        <f>""</f>
        <v/>
      </c>
      <c r="W205" s="34" t="str">
        <f>""</f>
        <v/>
      </c>
      <c r="X205" s="34" t="str">
        <f>""</f>
        <v/>
      </c>
      <c r="Y205" s="34" t="str">
        <f>""</f>
        <v/>
      </c>
      <c r="Z205" s="34" t="str">
        <f>""</f>
        <v/>
      </c>
      <c r="AA205" s="34" t="str">
        <f>""</f>
        <v/>
      </c>
      <c r="AB205" s="34" t="str">
        <f>""</f>
        <v/>
      </c>
      <c r="AC205" s="34" t="str">
        <f>""</f>
        <v/>
      </c>
      <c r="AD205" s="34" t="str">
        <f>""</f>
        <v/>
      </c>
      <c r="AE205" s="34" t="str">
        <f>""</f>
        <v/>
      </c>
      <c r="AF205" s="34" t="str">
        <f>""</f>
        <v/>
      </c>
      <c r="AG205" s="34" t="str">
        <f>""</f>
        <v/>
      </c>
      <c r="AH205" s="34" t="str">
        <f>""</f>
        <v/>
      </c>
      <c r="AI205" s="34" t="str">
        <f>""</f>
        <v/>
      </c>
      <c r="AJ205" s="34" t="str">
        <f>""</f>
        <v/>
      </c>
      <c r="AK205" s="34" t="str">
        <f>""</f>
        <v/>
      </c>
      <c r="AL205" s="34" t="str">
        <f>""</f>
        <v/>
      </c>
      <c r="AM205" s="34" t="str">
        <f>""</f>
        <v/>
      </c>
      <c r="AN205" s="34" t="str">
        <f>""</f>
        <v/>
      </c>
      <c r="AO205" s="34" t="str">
        <f>""</f>
        <v/>
      </c>
      <c r="AP205" s="34" t="str">
        <f>""</f>
        <v/>
      </c>
      <c r="AQ205" s="34" t="str">
        <f>""</f>
        <v/>
      </c>
      <c r="AR205" s="34" t="str">
        <f>""</f>
        <v/>
      </c>
      <c r="AS205" s="34" t="str">
        <f>""</f>
        <v/>
      </c>
      <c r="AT205" s="34" t="str">
        <f>""</f>
        <v/>
      </c>
      <c r="AU205" s="34" t="str">
        <f>""</f>
        <v/>
      </c>
      <c r="AV205" s="34" t="str">
        <f>""</f>
        <v/>
      </c>
      <c r="AW205" s="34" t="str">
        <f>""</f>
        <v/>
      </c>
      <c r="AX205" s="34" t="str">
        <f>""</f>
        <v/>
      </c>
      <c r="AY205" s="34" t="str">
        <f>""</f>
        <v/>
      </c>
    </row>
    <row r="206" spans="1:51" ht="23.25">
      <c r="A206" s="6" t="s">
        <v>275</v>
      </c>
      <c r="B206" s="14">
        <v>5</v>
      </c>
      <c r="C206" s="31">
        <f>Table15[[#This Row],[AT]]/B5</f>
        <v>0.45454545454545453</v>
      </c>
      <c r="D206" s="30">
        <v>165</v>
      </c>
      <c r="E206" s="31">
        <f>Table15[[#This Row],[BE]]/401</f>
        <v>0.41147132169576062</v>
      </c>
      <c r="F206" s="30">
        <v>76</v>
      </c>
      <c r="G206" s="31">
        <f>Table15[[#This Row],[CY]]/316</f>
        <v>0.24050632911392406</v>
      </c>
      <c r="H206" s="30">
        <v>4</v>
      </c>
      <c r="I206" s="31">
        <f>Table15[[#This Row],[CZ]]/14</f>
        <v>0.2857142857142857</v>
      </c>
      <c r="J206" s="30">
        <v>22</v>
      </c>
      <c r="K206" s="31">
        <f>Table15[[#This Row],[DE-BavPrivSec]]/35</f>
        <v>0.62857142857142856</v>
      </c>
      <c r="L206" s="34" t="str">
        <f>""</f>
        <v/>
      </c>
      <c r="M206" s="34" t="str">
        <f>""</f>
        <v/>
      </c>
      <c r="N206" s="24">
        <v>51</v>
      </c>
      <c r="O206" s="23">
        <f>Table15[[#This Row],[EDPS]]/69</f>
        <v>0.73913043478260865</v>
      </c>
      <c r="P206" s="24">
        <v>5</v>
      </c>
      <c r="Q206" s="23">
        <f>Table15[[#This Row],[EE]]/16</f>
        <v>0.3125</v>
      </c>
      <c r="R206" s="24">
        <v>9</v>
      </c>
      <c r="S206" s="23">
        <f>Table15[[#This Row],[EL]]/28</f>
        <v>0.32142857142857145</v>
      </c>
      <c r="T206" s="24"/>
      <c r="U206" s="23">
        <v>0.36499999999999999</v>
      </c>
      <c r="V206" s="24">
        <v>24</v>
      </c>
      <c r="W206" s="23">
        <f>Table15[[#This Row],[FI]]/50</f>
        <v>0.48</v>
      </c>
      <c r="X206" s="24">
        <v>5</v>
      </c>
      <c r="Y206" s="23">
        <f>Table15[[#This Row],[FR]]/14</f>
        <v>0.35714285714285715</v>
      </c>
      <c r="Z206" s="24">
        <v>434</v>
      </c>
      <c r="AA206" s="23">
        <f>Table15[[#This Row],[HR]]/3031</f>
        <v>0.14318706697459585</v>
      </c>
      <c r="AB206" s="24">
        <v>75</v>
      </c>
      <c r="AC206" s="23">
        <f>Table15[[#This Row],[HU]]/134</f>
        <v>0.55970149253731338</v>
      </c>
      <c r="AD206" s="24">
        <v>31</v>
      </c>
      <c r="AE206" s="23">
        <f>Table15[[#This Row],[IE]]/66</f>
        <v>0.46969696969696972</v>
      </c>
      <c r="AF206" s="24">
        <v>22</v>
      </c>
      <c r="AG206" s="23">
        <f>Table15[[#This Row],[IT]]/55</f>
        <v>0.4</v>
      </c>
      <c r="AH206" s="24">
        <v>40</v>
      </c>
      <c r="AI206" s="23">
        <f>Table15[[#This Row],[LI]]/71</f>
        <v>0.56338028169014087</v>
      </c>
      <c r="AJ206" s="24">
        <v>4</v>
      </c>
      <c r="AK206" s="23">
        <f>Table15[[#This Row],[LT]]/9</f>
        <v>0.44444444444444442</v>
      </c>
      <c r="AL206" s="25">
        <v>79</v>
      </c>
      <c r="AM206" s="23">
        <f>Table15[[#This Row],[LV]]/179</f>
        <v>0.44134078212290501</v>
      </c>
      <c r="AN206" s="24">
        <v>13</v>
      </c>
      <c r="AO206" s="23">
        <f>Table15[[#This Row],[MT]]/109</f>
        <v>0.11926605504587157</v>
      </c>
      <c r="AP206" s="24">
        <v>491</v>
      </c>
      <c r="AQ206" s="31">
        <f>Table15[[#This Row],[NL]]/946</f>
        <v>0.51902748414376321</v>
      </c>
      <c r="AR206" s="34" t="str">
        <f>""</f>
        <v/>
      </c>
      <c r="AS206" s="35" t="str">
        <f>""</f>
        <v/>
      </c>
      <c r="AT206" s="24">
        <v>280</v>
      </c>
      <c r="AU206" s="23">
        <f>Table15[[#This Row],[PT]]/625</f>
        <v>0.44800000000000001</v>
      </c>
      <c r="AV206" s="24">
        <v>3</v>
      </c>
      <c r="AW206" s="23">
        <f>Table15[[#This Row],[SE]]/48</f>
        <v>6.25E-2</v>
      </c>
      <c r="AX206" s="24">
        <v>385</v>
      </c>
      <c r="AY206" s="23">
        <f>Table15[[#This Row],[SI]]/895</f>
        <v>0.43016759776536312</v>
      </c>
    </row>
    <row r="207" spans="1:51" ht="34.9">
      <c r="A207" s="6" t="s">
        <v>276</v>
      </c>
      <c r="B207" s="14">
        <v>6</v>
      </c>
      <c r="C207" s="31">
        <f>Table15[[#This Row],[AT]]/B5</f>
        <v>0.54545454545454541</v>
      </c>
      <c r="D207" s="30">
        <v>143</v>
      </c>
      <c r="E207" s="31">
        <f>Table15[[#This Row],[BE]]/401</f>
        <v>0.35660847880299251</v>
      </c>
      <c r="F207" s="30">
        <v>140</v>
      </c>
      <c r="G207" s="31">
        <f>Table15[[#This Row],[CY]]/316</f>
        <v>0.44303797468354428</v>
      </c>
      <c r="H207" s="30">
        <v>1</v>
      </c>
      <c r="I207" s="31">
        <f>Table15[[#This Row],[CZ]]/14</f>
        <v>7.1428571428571425E-2</v>
      </c>
      <c r="J207" s="30">
        <v>0</v>
      </c>
      <c r="K207" s="31">
        <f>Table15[[#This Row],[DE-BavPrivSec]]/35</f>
        <v>0</v>
      </c>
      <c r="L207" s="30">
        <v>88</v>
      </c>
      <c r="M207" s="31">
        <f>Table15[[#This Row],[DK]]/96</f>
        <v>0.91666666666666663</v>
      </c>
      <c r="N207" s="24">
        <v>13</v>
      </c>
      <c r="O207" s="23">
        <f>Table15[[#This Row],[EDPS]]/69</f>
        <v>0.18840579710144928</v>
      </c>
      <c r="P207" s="24">
        <v>5</v>
      </c>
      <c r="Q207" s="23">
        <f>Table15[[#This Row],[EE]]/16</f>
        <v>0.3125</v>
      </c>
      <c r="R207" s="24">
        <v>4</v>
      </c>
      <c r="S207" s="23">
        <f>Table15[[#This Row],[EL]]/28</f>
        <v>0.14285714285714285</v>
      </c>
      <c r="T207" s="24"/>
      <c r="U207" s="23">
        <v>0.34300000000000003</v>
      </c>
      <c r="V207" s="24">
        <v>21</v>
      </c>
      <c r="W207" s="23">
        <f>Table15[[#This Row],[FI]]/50</f>
        <v>0.42</v>
      </c>
      <c r="X207" s="24"/>
      <c r="Y207" s="23">
        <f>Table15[[#This Row],[FR]]/14</f>
        <v>0</v>
      </c>
      <c r="Z207" s="24">
        <v>527</v>
      </c>
      <c r="AA207" s="23">
        <f>Table15[[#This Row],[HR]]/3031</f>
        <v>0.17387000989772353</v>
      </c>
      <c r="AB207" s="24">
        <v>8</v>
      </c>
      <c r="AC207" s="23">
        <f>Table15[[#This Row],[HU]]/134</f>
        <v>5.9701492537313432E-2</v>
      </c>
      <c r="AD207" s="24">
        <v>42</v>
      </c>
      <c r="AE207" s="23">
        <f>Table15[[#This Row],[IE]]/66</f>
        <v>0.63636363636363635</v>
      </c>
      <c r="AF207" s="24">
        <v>23</v>
      </c>
      <c r="AG207" s="23">
        <f>Table15[[#This Row],[IT]]/55</f>
        <v>0.41818181818181815</v>
      </c>
      <c r="AH207" s="24">
        <v>16</v>
      </c>
      <c r="AI207" s="23">
        <f>Table15[[#This Row],[LI]]/71</f>
        <v>0.22535211267605634</v>
      </c>
      <c r="AJ207" s="24">
        <v>1</v>
      </c>
      <c r="AK207" s="23">
        <f>Table15[[#This Row],[LT]]/9</f>
        <v>0.1111111111111111</v>
      </c>
      <c r="AL207" s="25">
        <v>45</v>
      </c>
      <c r="AM207" s="23">
        <f>Table15[[#This Row],[LV]]/179</f>
        <v>0.25139664804469275</v>
      </c>
      <c r="AN207" s="24">
        <v>44</v>
      </c>
      <c r="AO207" s="23">
        <f>Table15[[#This Row],[MT]]/109</f>
        <v>0.40366972477064222</v>
      </c>
      <c r="AP207" s="24">
        <v>115</v>
      </c>
      <c r="AQ207" s="31">
        <f>Table15[[#This Row],[NL]]/946</f>
        <v>0.12156448202959831</v>
      </c>
      <c r="AR207" s="34" t="str">
        <f>""</f>
        <v/>
      </c>
      <c r="AS207" s="35" t="str">
        <f>""</f>
        <v/>
      </c>
      <c r="AT207" s="24">
        <v>57</v>
      </c>
      <c r="AU207" s="23">
        <f>Table15[[#This Row],[PT]]/625</f>
        <v>9.1200000000000003E-2</v>
      </c>
      <c r="AV207" s="24">
        <v>40</v>
      </c>
      <c r="AW207" s="23">
        <f>Table15[[#This Row],[SE]]/48</f>
        <v>0.83333333333333337</v>
      </c>
      <c r="AX207" s="24">
        <v>68</v>
      </c>
      <c r="AY207" s="23">
        <f>Table15[[#This Row],[SI]]/895</f>
        <v>7.5977653631284919E-2</v>
      </c>
    </row>
    <row r="208" spans="1:51">
      <c r="A208" s="6" t="s">
        <v>277</v>
      </c>
      <c r="B208" s="14"/>
      <c r="C208" s="31">
        <f>Table15[[#This Row],[AT]]/B5</f>
        <v>0</v>
      </c>
      <c r="D208" s="30">
        <v>118</v>
      </c>
      <c r="E208" s="31">
        <f>Table15[[#This Row],[BE]]/401</f>
        <v>0.29426433915211969</v>
      </c>
      <c r="F208" s="30">
        <v>91</v>
      </c>
      <c r="G208" s="31">
        <f>Table15[[#This Row],[CY]]/316</f>
        <v>0.28797468354430378</v>
      </c>
      <c r="H208" s="30">
        <v>6</v>
      </c>
      <c r="I208" s="31">
        <f>Table15[[#This Row],[CZ]]/14</f>
        <v>0.42857142857142855</v>
      </c>
      <c r="J208" s="30">
        <v>20</v>
      </c>
      <c r="K208" s="31">
        <f>Table15[[#This Row],[DE-BavPrivSec]]/35</f>
        <v>0.5714285714285714</v>
      </c>
      <c r="L208" s="30">
        <v>8</v>
      </c>
      <c r="M208" s="31">
        <f>Table15[[#This Row],[DK]]/96</f>
        <v>8.3333333333333329E-2</v>
      </c>
      <c r="N208" s="24">
        <v>29</v>
      </c>
      <c r="O208" s="23">
        <f>Table15[[#This Row],[EDPS]]/69</f>
        <v>0.42028985507246375</v>
      </c>
      <c r="P208" s="24">
        <v>7</v>
      </c>
      <c r="Q208" s="23">
        <f>Table15[[#This Row],[EE]]/16</f>
        <v>0.4375</v>
      </c>
      <c r="R208" s="24">
        <v>10</v>
      </c>
      <c r="S208" s="23">
        <f>Table15[[#This Row],[EL]]/28</f>
        <v>0.35714285714285715</v>
      </c>
      <c r="T208" s="24"/>
      <c r="U208" s="23">
        <v>0.14000000000000001</v>
      </c>
      <c r="V208" s="24">
        <v>11</v>
      </c>
      <c r="W208" s="23">
        <f>Table15[[#This Row],[FI]]/50</f>
        <v>0.22</v>
      </c>
      <c r="X208" s="24">
        <v>6</v>
      </c>
      <c r="Y208" s="23">
        <f>Table15[[#This Row],[FR]]/14</f>
        <v>0.42857142857142855</v>
      </c>
      <c r="Z208" s="24"/>
      <c r="AA208" s="23">
        <f>Table15[[#This Row],[HR]]/3031</f>
        <v>0</v>
      </c>
      <c r="AB208" s="24">
        <v>20</v>
      </c>
      <c r="AC208" s="23">
        <f>Table15[[#This Row],[HU]]/134</f>
        <v>0.14925373134328357</v>
      </c>
      <c r="AD208" s="24">
        <v>18</v>
      </c>
      <c r="AE208" s="23">
        <f>Table15[[#This Row],[IE]]/66</f>
        <v>0.27272727272727271</v>
      </c>
      <c r="AF208" s="24">
        <v>19</v>
      </c>
      <c r="AG208" s="23">
        <f>Table15[[#This Row],[IT]]/55</f>
        <v>0.34545454545454546</v>
      </c>
      <c r="AH208" s="24">
        <v>5</v>
      </c>
      <c r="AI208" s="23">
        <f>Table15[[#This Row],[LI]]/71</f>
        <v>7.0422535211267609E-2</v>
      </c>
      <c r="AJ208" s="24">
        <v>4</v>
      </c>
      <c r="AK208" s="23">
        <f>Table15[[#This Row],[LT]]/9</f>
        <v>0.44444444444444442</v>
      </c>
      <c r="AL208" s="25">
        <v>43</v>
      </c>
      <c r="AM208" s="23">
        <f>Table15[[#This Row],[LV]]/179</f>
        <v>0.24022346368715083</v>
      </c>
      <c r="AN208" s="24">
        <v>25</v>
      </c>
      <c r="AO208" s="23">
        <f>Table15[[#This Row],[MT]]/109</f>
        <v>0.22935779816513763</v>
      </c>
      <c r="AP208" s="24">
        <v>274</v>
      </c>
      <c r="AQ208" s="31">
        <f>Table15[[#This Row],[NL]]/946</f>
        <v>0.28964059196617337</v>
      </c>
      <c r="AR208" s="34" t="str">
        <f>""</f>
        <v/>
      </c>
      <c r="AS208" s="35" t="str">
        <f>""</f>
        <v/>
      </c>
      <c r="AT208" s="24">
        <v>107</v>
      </c>
      <c r="AU208" s="23">
        <f>Table15[[#This Row],[PT]]/625</f>
        <v>0.17119999999999999</v>
      </c>
      <c r="AV208" s="24">
        <v>5</v>
      </c>
      <c r="AW208" s="23">
        <f>Table15[[#This Row],[SE]]/48</f>
        <v>0.10416666666666667</v>
      </c>
      <c r="AX208" s="24">
        <v>394</v>
      </c>
      <c r="AY208" s="23">
        <f>Table15[[#This Row],[SI]]/895</f>
        <v>0.44022346368715082</v>
      </c>
    </row>
    <row r="209" spans="1:51">
      <c r="A209" s="6" t="s">
        <v>252</v>
      </c>
      <c r="B209" s="17"/>
      <c r="C209" s="31">
        <f>Table15[[#This Row],[AT]]/B5</f>
        <v>0</v>
      </c>
      <c r="D209" s="30">
        <v>19</v>
      </c>
      <c r="E209" s="31">
        <f>Table15[[#This Row],[BE]]/401</f>
        <v>4.738154613466334E-2</v>
      </c>
      <c r="F209" s="30">
        <v>35</v>
      </c>
      <c r="G209" s="31">
        <f>Table15[[#This Row],[CY]]/316</f>
        <v>0.11075949367088607</v>
      </c>
      <c r="H209" s="30">
        <v>3</v>
      </c>
      <c r="I209" s="31">
        <f>Table15[[#This Row],[CZ]]/14</f>
        <v>0.21428571428571427</v>
      </c>
      <c r="J209" s="34" t="str">
        <f>""</f>
        <v/>
      </c>
      <c r="K209" s="34" t="str">
        <f>""</f>
        <v/>
      </c>
      <c r="L209" s="30">
        <v>0</v>
      </c>
      <c r="M209" s="31">
        <f>Table15[[#This Row],[DK]]/96</f>
        <v>0</v>
      </c>
      <c r="N209" s="24">
        <v>2</v>
      </c>
      <c r="O209" s="23">
        <f>Table15[[#This Row],[EDPS]]/69</f>
        <v>2.8985507246376812E-2</v>
      </c>
      <c r="P209" s="24">
        <v>0</v>
      </c>
      <c r="Q209" s="23">
        <f>Table15[[#This Row],[EE]]/16</f>
        <v>0</v>
      </c>
      <c r="R209" s="24">
        <v>4</v>
      </c>
      <c r="S209" s="23">
        <f>Table15[[#This Row],[EL]]/28</f>
        <v>0.14285714285714285</v>
      </c>
      <c r="T209" s="24"/>
      <c r="U209" s="23">
        <v>0.152</v>
      </c>
      <c r="V209" s="24">
        <v>2</v>
      </c>
      <c r="W209" s="23">
        <f>Table15[[#This Row],[FI]]/50</f>
        <v>0.04</v>
      </c>
      <c r="X209" s="24">
        <v>1</v>
      </c>
      <c r="Y209" s="23">
        <f>Table15[[#This Row],[FR]]/14</f>
        <v>7.1428571428571425E-2</v>
      </c>
      <c r="Z209" s="24">
        <v>1208</v>
      </c>
      <c r="AA209" s="23">
        <f>Table15[[#This Row],[HR]]/3031</f>
        <v>0.39854833388320687</v>
      </c>
      <c r="AB209" s="24">
        <v>20</v>
      </c>
      <c r="AC209" s="23">
        <f>Table15[[#This Row],[HU]]/134</f>
        <v>0.14925373134328357</v>
      </c>
      <c r="AD209" s="24">
        <v>1</v>
      </c>
      <c r="AE209" s="23">
        <f>Table15[[#This Row],[IE]]/66</f>
        <v>1.5151515151515152E-2</v>
      </c>
      <c r="AF209" s="24">
        <v>1</v>
      </c>
      <c r="AG209" s="23">
        <f>Table15[[#This Row],[IT]]/55</f>
        <v>1.8181818181818181E-2</v>
      </c>
      <c r="AH209" s="24">
        <v>11</v>
      </c>
      <c r="AI209" s="23">
        <f>Table15[[#This Row],[LI]]/71</f>
        <v>0.15492957746478872</v>
      </c>
      <c r="AJ209" s="24">
        <v>0</v>
      </c>
      <c r="AK209" s="23">
        <f>Table15[[#This Row],[LT]]/9</f>
        <v>0</v>
      </c>
      <c r="AL209" s="25">
        <v>11</v>
      </c>
      <c r="AM209" s="23">
        <f>Table15[[#This Row],[LV]]/179</f>
        <v>6.1452513966480445E-2</v>
      </c>
      <c r="AN209" s="24">
        <v>32</v>
      </c>
      <c r="AO209" s="23">
        <f>Table15[[#This Row],[MT]]/109</f>
        <v>0.29357798165137616</v>
      </c>
      <c r="AP209" s="24">
        <v>38</v>
      </c>
      <c r="AQ209" s="31">
        <f>Table15[[#This Row],[NL]]/946</f>
        <v>4.0169133192389003E-2</v>
      </c>
      <c r="AR209" s="34" t="str">
        <f>""</f>
        <v/>
      </c>
      <c r="AS209" s="35" t="str">
        <f>""</f>
        <v/>
      </c>
      <c r="AT209" s="24">
        <v>83</v>
      </c>
      <c r="AU209" s="23">
        <f>Table15[[#This Row],[PT]]/625</f>
        <v>0.1328</v>
      </c>
      <c r="AV209" s="24"/>
      <c r="AW209" s="23">
        <f>Table15[[#This Row],[SE]]/48</f>
        <v>0</v>
      </c>
      <c r="AX209" s="24">
        <v>48</v>
      </c>
      <c r="AY209" s="23">
        <f>Table15[[#This Row],[SI]]/895</f>
        <v>5.3631284916201116E-2</v>
      </c>
    </row>
    <row r="210" spans="1:51" s="50" customFormat="1" ht="23.75" customHeight="1">
      <c r="A210" s="51" t="s">
        <v>278</v>
      </c>
      <c r="B210" s="54" t="str">
        <f>""</f>
        <v/>
      </c>
      <c r="C210" s="49" t="str">
        <f>""</f>
        <v/>
      </c>
      <c r="D210" s="54">
        <v>42</v>
      </c>
      <c r="E210" s="49">
        <f>Table15[[#This Row],[BE]]/401</f>
        <v>0.10473815461346633</v>
      </c>
      <c r="F210" s="54" t="str">
        <f>""</f>
        <v/>
      </c>
      <c r="G210" s="49" t="str">
        <f>""</f>
        <v/>
      </c>
      <c r="H210" s="54" t="str">
        <f>""</f>
        <v/>
      </c>
      <c r="I210" s="49" t="str">
        <f>""</f>
        <v/>
      </c>
      <c r="J210" s="54">
        <v>1</v>
      </c>
      <c r="K210" s="49">
        <f>Table15[[#This Row],[DE-BavPrivSec]]/35</f>
        <v>2.8571428571428571E-2</v>
      </c>
      <c r="L210" s="54" t="str">
        <f>""</f>
        <v/>
      </c>
      <c r="M210" s="49" t="str">
        <f>""</f>
        <v/>
      </c>
      <c r="N210" s="54" t="str">
        <f>""</f>
        <v/>
      </c>
      <c r="O210" s="49" t="str">
        <f>""</f>
        <v/>
      </c>
      <c r="P210" s="54" t="str">
        <f>""</f>
        <v/>
      </c>
      <c r="Q210" s="49" t="str">
        <f>""</f>
        <v/>
      </c>
      <c r="R210" s="54" t="str">
        <f>""</f>
        <v/>
      </c>
      <c r="S210" s="49" t="str">
        <f>""</f>
        <v/>
      </c>
      <c r="T210" s="54" t="str">
        <f>""</f>
        <v/>
      </c>
      <c r="U210" s="49" t="str">
        <f>""</f>
        <v/>
      </c>
      <c r="V210" s="54">
        <v>2</v>
      </c>
      <c r="W210" s="49">
        <f>Table15[[#This Row],[FI]]/50</f>
        <v>0.04</v>
      </c>
      <c r="X210" s="54" t="str">
        <f>""</f>
        <v/>
      </c>
      <c r="Y210" s="49" t="str">
        <f>""</f>
        <v/>
      </c>
      <c r="Z210" s="54" t="str">
        <f>""</f>
        <v/>
      </c>
      <c r="AA210" s="49" t="str">
        <f>""</f>
        <v/>
      </c>
      <c r="AB210" s="54" t="str">
        <f>""</f>
        <v/>
      </c>
      <c r="AC210" s="49" t="str">
        <f>""</f>
        <v/>
      </c>
      <c r="AD210" s="54">
        <v>3</v>
      </c>
      <c r="AE210" s="49">
        <f>Table15[[#This Row],[IE]]/66</f>
        <v>4.5454545454545456E-2</v>
      </c>
      <c r="AF210" s="54" t="str">
        <f>""</f>
        <v/>
      </c>
      <c r="AG210" s="49" t="str">
        <f>""</f>
        <v/>
      </c>
      <c r="AH210" s="54">
        <v>9</v>
      </c>
      <c r="AI210" s="49">
        <f>Table15[[#This Row],[LI]]/71</f>
        <v>0.12676056338028169</v>
      </c>
      <c r="AJ210" s="54" t="str">
        <f>""</f>
        <v/>
      </c>
      <c r="AK210" s="49" t="str">
        <f>""</f>
        <v/>
      </c>
      <c r="AL210" s="54">
        <v>14</v>
      </c>
      <c r="AM210" s="49">
        <f>Table15[[#This Row],[LV]]/179</f>
        <v>7.8212290502793297E-2</v>
      </c>
      <c r="AN210" s="54">
        <v>12</v>
      </c>
      <c r="AO210" s="49">
        <f>Table15[[#This Row],[MT]]/109</f>
        <v>0.11009174311926606</v>
      </c>
      <c r="AP210" s="54">
        <v>118</v>
      </c>
      <c r="AQ210" s="49">
        <f>Table15[[#This Row],[NL]]/946</f>
        <v>0.12473572938689217</v>
      </c>
      <c r="AR210" s="54" t="str">
        <f>""</f>
        <v/>
      </c>
      <c r="AS210" s="49" t="str">
        <f>""</f>
        <v/>
      </c>
      <c r="AT210" s="54">
        <v>135</v>
      </c>
      <c r="AU210" s="49">
        <f>Table15[[#This Row],[PT]]/625</f>
        <v>0.216</v>
      </c>
      <c r="AV210" s="54" t="str">
        <f>""</f>
        <v/>
      </c>
      <c r="AW210" s="49" t="str">
        <f>""</f>
        <v/>
      </c>
      <c r="AX210" s="54" t="str">
        <f>""</f>
        <v/>
      </c>
      <c r="AY210" s="49" t="str">
        <f>""</f>
        <v/>
      </c>
    </row>
    <row r="211" spans="1:51" ht="71.25">
      <c r="A211" s="5" t="s">
        <v>279</v>
      </c>
      <c r="B211" s="34" t="str">
        <f>""</f>
        <v/>
      </c>
      <c r="C211" s="34" t="str">
        <f>""</f>
        <v/>
      </c>
      <c r="D211" s="34" t="str">
        <f>""</f>
        <v/>
      </c>
      <c r="E211" s="34" t="str">
        <f>""</f>
        <v/>
      </c>
      <c r="F211" s="34" t="str">
        <f>""</f>
        <v/>
      </c>
      <c r="G211" s="34" t="str">
        <f>""</f>
        <v/>
      </c>
      <c r="H211" s="34" t="str">
        <f>""</f>
        <v/>
      </c>
      <c r="I211" s="34" t="str">
        <f>""</f>
        <v/>
      </c>
      <c r="J211" s="34" t="str">
        <f>""</f>
        <v/>
      </c>
      <c r="K211" s="34" t="str">
        <f>""</f>
        <v/>
      </c>
      <c r="L211" s="34" t="str">
        <f>""</f>
        <v/>
      </c>
      <c r="M211" s="34" t="str">
        <f>""</f>
        <v/>
      </c>
      <c r="N211" s="34" t="str">
        <f>""</f>
        <v/>
      </c>
      <c r="O211" s="34" t="str">
        <f>""</f>
        <v/>
      </c>
      <c r="P211" s="34" t="str">
        <f>""</f>
        <v/>
      </c>
      <c r="Q211" s="34" t="str">
        <f>""</f>
        <v/>
      </c>
      <c r="R211" s="34" t="str">
        <f>""</f>
        <v/>
      </c>
      <c r="S211" s="34" t="str">
        <f>""</f>
        <v/>
      </c>
      <c r="T211" s="34" t="str">
        <f>""</f>
        <v/>
      </c>
      <c r="U211" s="34" t="str">
        <f>""</f>
        <v/>
      </c>
      <c r="V211" s="34" t="str">
        <f>""</f>
        <v/>
      </c>
      <c r="W211" s="34" t="str">
        <f>""</f>
        <v/>
      </c>
      <c r="X211" s="34" t="str">
        <f>""</f>
        <v/>
      </c>
      <c r="Y211" s="34" t="str">
        <f>""</f>
        <v/>
      </c>
      <c r="Z211" s="34" t="str">
        <f>""</f>
        <v/>
      </c>
      <c r="AA211" s="34" t="str">
        <f>""</f>
        <v/>
      </c>
      <c r="AB211" s="34" t="str">
        <f>""</f>
        <v/>
      </c>
      <c r="AC211" s="34" t="str">
        <f>""</f>
        <v/>
      </c>
      <c r="AD211" s="34" t="str">
        <f>""</f>
        <v/>
      </c>
      <c r="AE211" s="34" t="str">
        <f>""</f>
        <v/>
      </c>
      <c r="AF211" s="34" t="str">
        <f>""</f>
        <v/>
      </c>
      <c r="AG211" s="34" t="str">
        <f>""</f>
        <v/>
      </c>
      <c r="AH211" s="34" t="str">
        <f>""</f>
        <v/>
      </c>
      <c r="AI211" s="34" t="str">
        <f>""</f>
        <v/>
      </c>
      <c r="AJ211" s="34" t="str">
        <f>""</f>
        <v/>
      </c>
      <c r="AK211" s="34" t="str">
        <f>""</f>
        <v/>
      </c>
      <c r="AL211" s="34" t="str">
        <f>""</f>
        <v/>
      </c>
      <c r="AM211" s="34" t="str">
        <f>""</f>
        <v/>
      </c>
      <c r="AN211" s="34" t="str">
        <f>""</f>
        <v/>
      </c>
      <c r="AO211" s="34" t="str">
        <f>""</f>
        <v/>
      </c>
      <c r="AP211" s="34" t="str">
        <f>""</f>
        <v/>
      </c>
      <c r="AQ211" s="34" t="str">
        <f>""</f>
        <v/>
      </c>
      <c r="AR211" s="34" t="str">
        <f>""</f>
        <v/>
      </c>
      <c r="AS211" s="34" t="str">
        <f>""</f>
        <v/>
      </c>
      <c r="AT211" s="34" t="str">
        <f>""</f>
        <v/>
      </c>
      <c r="AU211" s="34" t="str">
        <f>""</f>
        <v/>
      </c>
      <c r="AV211" s="34" t="str">
        <f>""</f>
        <v/>
      </c>
      <c r="AW211" s="34" t="str">
        <f>""</f>
        <v/>
      </c>
      <c r="AX211" s="34" t="str">
        <f>""</f>
        <v/>
      </c>
      <c r="AY211" s="34" t="str">
        <f>""</f>
        <v/>
      </c>
    </row>
    <row r="212" spans="1:51">
      <c r="A212" s="6" t="s">
        <v>280</v>
      </c>
      <c r="B212" s="14">
        <v>11</v>
      </c>
      <c r="C212" s="23">
        <f>Table15[[#This Row],[AT]]/B5</f>
        <v>1</v>
      </c>
      <c r="D212" s="24">
        <v>358</v>
      </c>
      <c r="E212" s="23">
        <f>Table15[[#This Row],[BE]]/401</f>
        <v>0.89276807980049877</v>
      </c>
      <c r="F212" s="24">
        <v>258</v>
      </c>
      <c r="G212" s="23">
        <f>Table15[[#This Row],[CY]]/316</f>
        <v>0.81645569620253167</v>
      </c>
      <c r="H212" s="24">
        <v>13</v>
      </c>
      <c r="I212" s="23">
        <f>Table15[[#This Row],[CZ]]/14</f>
        <v>0.9285714285714286</v>
      </c>
      <c r="J212" s="24">
        <v>33</v>
      </c>
      <c r="K212" s="23">
        <f>Table15[[#This Row],[DE-BavPrivSec]]/35</f>
        <v>0.94285714285714284</v>
      </c>
      <c r="L212" s="24">
        <v>94</v>
      </c>
      <c r="M212" s="23">
        <f>Table15[[#This Row],[DK]]/96</f>
        <v>0.97916666666666663</v>
      </c>
      <c r="N212" s="24">
        <v>57</v>
      </c>
      <c r="O212" s="23">
        <f>Table15[[#This Row],[EDPS]]/69</f>
        <v>0.82608695652173914</v>
      </c>
      <c r="P212" s="24">
        <v>16</v>
      </c>
      <c r="Q212" s="23">
        <f>Table15[[#This Row],[EE]]/16</f>
        <v>1</v>
      </c>
      <c r="R212" s="24">
        <v>26</v>
      </c>
      <c r="S212" s="23">
        <f>Table15[[#This Row],[EL]]/28</f>
        <v>0.9285714285714286</v>
      </c>
      <c r="T212" s="24"/>
      <c r="U212" s="23">
        <v>0.85599999999999998</v>
      </c>
      <c r="V212" s="24">
        <v>43</v>
      </c>
      <c r="W212" s="23">
        <f>Table15[[#This Row],[FI]]/50</f>
        <v>0.86</v>
      </c>
      <c r="X212" s="24">
        <v>13</v>
      </c>
      <c r="Y212" s="23">
        <f>Table15[[#This Row],[FR]]/14</f>
        <v>0.9285714285714286</v>
      </c>
      <c r="Z212" s="24">
        <v>2541</v>
      </c>
      <c r="AA212" s="23">
        <f>Table15[[#This Row],[HR]]/3031</f>
        <v>0.8383371824480369</v>
      </c>
      <c r="AB212" s="24">
        <v>128</v>
      </c>
      <c r="AC212" s="23">
        <f>Table15[[#This Row],[HU]]/134</f>
        <v>0.95522388059701491</v>
      </c>
      <c r="AD212" s="24">
        <v>66</v>
      </c>
      <c r="AE212" s="23">
        <f>Table15[[#This Row],[IE]]/66</f>
        <v>1</v>
      </c>
      <c r="AF212" s="24">
        <v>55</v>
      </c>
      <c r="AG212" s="23">
        <f>Table15[[#This Row],[IT]]/55</f>
        <v>1</v>
      </c>
      <c r="AH212" s="24">
        <v>64</v>
      </c>
      <c r="AI212" s="23">
        <f>Table15[[#This Row],[LI]]/71</f>
        <v>0.90140845070422537</v>
      </c>
      <c r="AJ212" s="24">
        <v>9</v>
      </c>
      <c r="AK212" s="23">
        <f>Table15[[#This Row],[LT]]/9</f>
        <v>1</v>
      </c>
      <c r="AL212" s="25">
        <v>172</v>
      </c>
      <c r="AM212" s="23">
        <f>Table15[[#This Row],[LV]]/179</f>
        <v>0.96089385474860334</v>
      </c>
      <c r="AN212" s="24">
        <v>97</v>
      </c>
      <c r="AO212" s="23">
        <f>Table15[[#This Row],[MT]]/109</f>
        <v>0.88990825688073394</v>
      </c>
      <c r="AP212" s="24">
        <v>765</v>
      </c>
      <c r="AQ212" s="31">
        <f>Table15[[#This Row],[NL]]/946</f>
        <v>0.80866807610993663</v>
      </c>
      <c r="AR212" s="34" t="str">
        <f>""</f>
        <v/>
      </c>
      <c r="AS212" s="35" t="str">
        <f>""</f>
        <v/>
      </c>
      <c r="AT212" s="24">
        <v>558</v>
      </c>
      <c r="AU212" s="23">
        <f>Table15[[#This Row],[PT]]/625</f>
        <v>0.89280000000000004</v>
      </c>
      <c r="AV212" s="24">
        <v>48</v>
      </c>
      <c r="AW212" s="23">
        <f>Table15[[#This Row],[SE]]/48</f>
        <v>1</v>
      </c>
      <c r="AX212" s="24">
        <v>837</v>
      </c>
      <c r="AY212" s="23">
        <f>Table15[[#This Row],[SI]]/895</f>
        <v>0.93519553072625694</v>
      </c>
    </row>
    <row r="213" spans="1:51" ht="23.25">
      <c r="A213" s="6" t="s">
        <v>281</v>
      </c>
      <c r="B213" s="14"/>
      <c r="C213" s="31">
        <f>Table15[[#This Row],[AT]]/B5</f>
        <v>0</v>
      </c>
      <c r="D213" s="30">
        <v>9</v>
      </c>
      <c r="E213" s="31">
        <f>Table15[[#This Row],[BE]]/401</f>
        <v>2.2443890274314215E-2</v>
      </c>
      <c r="F213" s="30">
        <v>5</v>
      </c>
      <c r="G213" s="31">
        <f>Table15[[#This Row],[CY]]/316</f>
        <v>1.5822784810126583E-2</v>
      </c>
      <c r="H213" s="30">
        <v>1</v>
      </c>
      <c r="I213" s="31">
        <f>Table15[[#This Row],[CZ]]/14</f>
        <v>7.1428571428571425E-2</v>
      </c>
      <c r="J213" s="30">
        <v>0</v>
      </c>
      <c r="K213" s="31">
        <f>Table15[[#This Row],[DE-BavPrivSec]]/35</f>
        <v>0</v>
      </c>
      <c r="L213" s="30">
        <v>1</v>
      </c>
      <c r="M213" s="31">
        <f>Table15[[#This Row],[DK]]/96</f>
        <v>1.0416666666666666E-2</v>
      </c>
      <c r="N213" s="30">
        <v>4</v>
      </c>
      <c r="O213" s="31">
        <f>Table15[[#This Row],[EDPS]]/69</f>
        <v>5.7971014492753624E-2</v>
      </c>
      <c r="P213" s="24">
        <v>0</v>
      </c>
      <c r="Q213" s="23">
        <f>Table15[[#This Row],[EE]]/16</f>
        <v>0</v>
      </c>
      <c r="R213" s="24">
        <v>0</v>
      </c>
      <c r="S213" s="23">
        <f>Table15[[#This Row],[EL]]/28</f>
        <v>0</v>
      </c>
      <c r="T213" s="24"/>
      <c r="U213" s="23">
        <v>7.0000000000000001E-3</v>
      </c>
      <c r="V213" s="24">
        <v>3</v>
      </c>
      <c r="W213" s="23">
        <f>Table15[[#This Row],[FI]]/50</f>
        <v>0.06</v>
      </c>
      <c r="X213" s="24">
        <v>0</v>
      </c>
      <c r="Y213" s="23">
        <f>Table15[[#This Row],[FR]]/14</f>
        <v>0</v>
      </c>
      <c r="Z213" s="24">
        <v>83</v>
      </c>
      <c r="AA213" s="23">
        <f>Table15[[#This Row],[HR]]/3031</f>
        <v>2.7383701748597822E-2</v>
      </c>
      <c r="AB213" s="24">
        <v>0</v>
      </c>
      <c r="AC213" s="23">
        <f>Table15[[#This Row],[HU]]/134</f>
        <v>0</v>
      </c>
      <c r="AD213" s="24">
        <v>0</v>
      </c>
      <c r="AE213" s="23">
        <f>Table15[[#This Row],[IE]]/66</f>
        <v>0</v>
      </c>
      <c r="AF213" s="24"/>
      <c r="AG213" s="23">
        <f>Table15[[#This Row],[IT]]/55</f>
        <v>0</v>
      </c>
      <c r="AH213" s="24">
        <v>1</v>
      </c>
      <c r="AI213" s="23">
        <f>Table15[[#This Row],[LI]]/71</f>
        <v>1.4084507042253521E-2</v>
      </c>
      <c r="AJ213" s="24">
        <v>0</v>
      </c>
      <c r="AK213" s="23">
        <f>Table15[[#This Row],[LT]]/9</f>
        <v>0</v>
      </c>
      <c r="AL213" s="25">
        <v>3</v>
      </c>
      <c r="AM213" s="23">
        <f>Table15[[#This Row],[LV]]/179</f>
        <v>1.6759776536312849E-2</v>
      </c>
      <c r="AN213" s="24">
        <v>3</v>
      </c>
      <c r="AO213" s="23">
        <f>Table15[[#This Row],[MT]]/109</f>
        <v>2.7522935779816515E-2</v>
      </c>
      <c r="AP213" s="24">
        <v>17</v>
      </c>
      <c r="AQ213" s="31">
        <f>Table15[[#This Row],[NL]]/946</f>
        <v>1.7970401691331923E-2</v>
      </c>
      <c r="AR213" s="34" t="str">
        <f>""</f>
        <v/>
      </c>
      <c r="AS213" s="35" t="str">
        <f>""</f>
        <v/>
      </c>
      <c r="AT213" s="24">
        <v>4</v>
      </c>
      <c r="AU213" s="23">
        <f>Table15[[#This Row],[PT]]/625</f>
        <v>6.4000000000000003E-3</v>
      </c>
      <c r="AV213" s="24"/>
      <c r="AW213" s="23">
        <f>Table15[[#This Row],[SE]]/48</f>
        <v>0</v>
      </c>
      <c r="AX213" s="24">
        <v>12</v>
      </c>
      <c r="AY213" s="23">
        <f>Table15[[#This Row],[SI]]/895</f>
        <v>1.3407821229050279E-2</v>
      </c>
    </row>
    <row r="214" spans="1:51" ht="23.25">
      <c r="A214" s="6" t="s">
        <v>282</v>
      </c>
      <c r="B214" s="14"/>
      <c r="C214" s="31">
        <f>Table15[[#This Row],[AT]]/B5</f>
        <v>0</v>
      </c>
      <c r="D214" s="30">
        <v>23</v>
      </c>
      <c r="E214" s="31">
        <f>Table15[[#This Row],[BE]]/401</f>
        <v>5.7356608478802994E-2</v>
      </c>
      <c r="F214" s="30">
        <v>36</v>
      </c>
      <c r="G214" s="31">
        <f>Table15[[#This Row],[CY]]/316</f>
        <v>0.11392405063291139</v>
      </c>
      <c r="H214" s="30"/>
      <c r="I214" s="31">
        <f>Table15[[#This Row],[CZ]]/14</f>
        <v>0</v>
      </c>
      <c r="J214" s="30">
        <v>0</v>
      </c>
      <c r="K214" s="31">
        <f>Table15[[#This Row],[DE-BavPrivSec]]/35</f>
        <v>0</v>
      </c>
      <c r="L214" s="30">
        <v>1</v>
      </c>
      <c r="M214" s="31">
        <f>Table15[[#This Row],[DK]]/96</f>
        <v>1.0416666666666666E-2</v>
      </c>
      <c r="N214" s="30">
        <v>5</v>
      </c>
      <c r="O214" s="31">
        <f>Table15[[#This Row],[EDPS]]/69</f>
        <v>7.2463768115942032E-2</v>
      </c>
      <c r="P214" s="24">
        <v>0</v>
      </c>
      <c r="Q214" s="23">
        <f>Table15[[#This Row],[EE]]/16</f>
        <v>0</v>
      </c>
      <c r="R214" s="24">
        <v>1</v>
      </c>
      <c r="S214" s="23">
        <f>Table15[[#This Row],[EL]]/28</f>
        <v>3.5714285714285712E-2</v>
      </c>
      <c r="T214" s="24"/>
      <c r="U214" s="23">
        <v>0.128</v>
      </c>
      <c r="V214" s="24">
        <v>1</v>
      </c>
      <c r="W214" s="23">
        <f>Table15[[#This Row],[FI]]/50</f>
        <v>0.02</v>
      </c>
      <c r="X214" s="24">
        <v>0</v>
      </c>
      <c r="Y214" s="23">
        <f>Table15[[#This Row],[FR]]/14</f>
        <v>0</v>
      </c>
      <c r="Z214" s="24">
        <v>135</v>
      </c>
      <c r="AA214" s="23">
        <f>Table15[[#This Row],[HR]]/3031</f>
        <v>4.4539755856153086E-2</v>
      </c>
      <c r="AB214" s="24">
        <v>1</v>
      </c>
      <c r="AC214" s="23">
        <f>Table15[[#This Row],[HU]]/134</f>
        <v>7.462686567164179E-3</v>
      </c>
      <c r="AD214" s="24">
        <v>0</v>
      </c>
      <c r="AE214" s="23">
        <f>Table15[[#This Row],[IE]]/66</f>
        <v>0</v>
      </c>
      <c r="AF214" s="24"/>
      <c r="AG214" s="23">
        <f>Table15[[#This Row],[IT]]/55</f>
        <v>0</v>
      </c>
      <c r="AH214" s="24">
        <v>3</v>
      </c>
      <c r="AI214" s="23">
        <f>Table15[[#This Row],[LI]]/71</f>
        <v>4.2253521126760563E-2</v>
      </c>
      <c r="AJ214" s="24">
        <v>0</v>
      </c>
      <c r="AK214" s="23">
        <f>Table15[[#This Row],[LT]]/9</f>
        <v>0</v>
      </c>
      <c r="AL214" s="25"/>
      <c r="AM214" s="23">
        <f>Table15[[#This Row],[LV]]/179</f>
        <v>0</v>
      </c>
      <c r="AN214" s="24">
        <v>3</v>
      </c>
      <c r="AO214" s="23">
        <f>Table15[[#This Row],[MT]]/109</f>
        <v>2.7522935779816515E-2</v>
      </c>
      <c r="AP214" s="24">
        <v>90</v>
      </c>
      <c r="AQ214" s="31">
        <f>Table15[[#This Row],[NL]]/946</f>
        <v>9.5137420718816063E-2</v>
      </c>
      <c r="AR214" s="34" t="str">
        <f>""</f>
        <v/>
      </c>
      <c r="AS214" s="35" t="str">
        <f>""</f>
        <v/>
      </c>
      <c r="AT214" s="24">
        <v>26</v>
      </c>
      <c r="AU214" s="23">
        <f>Table15[[#This Row],[PT]]/625</f>
        <v>4.1599999999999998E-2</v>
      </c>
      <c r="AV214" s="24"/>
      <c r="AW214" s="23">
        <f>Table15[[#This Row],[SE]]/48</f>
        <v>0</v>
      </c>
      <c r="AX214" s="24">
        <v>25</v>
      </c>
      <c r="AY214" s="23">
        <f>Table15[[#This Row],[SI]]/895</f>
        <v>2.7932960893854747E-2</v>
      </c>
    </row>
    <row r="215" spans="1:51">
      <c r="A215" s="6" t="s">
        <v>283</v>
      </c>
      <c r="B215" s="14"/>
      <c r="C215" s="31">
        <f>Table15[[#This Row],[AT]]/B5</f>
        <v>0</v>
      </c>
      <c r="D215" s="30">
        <v>7</v>
      </c>
      <c r="E215" s="31">
        <f>Table15[[#This Row],[BE]]/401</f>
        <v>1.7456359102244388E-2</v>
      </c>
      <c r="F215" s="30">
        <v>1</v>
      </c>
      <c r="G215" s="31">
        <f>Table15[[#This Row],[CY]]/316</f>
        <v>3.1645569620253164E-3</v>
      </c>
      <c r="H215" s="30"/>
      <c r="I215" s="31">
        <f>Table15[[#This Row],[CZ]]/14</f>
        <v>0</v>
      </c>
      <c r="J215" s="30">
        <v>2</v>
      </c>
      <c r="K215" s="31">
        <f>Table15[[#This Row],[DE-BavPrivSec]]/35</f>
        <v>5.7142857142857141E-2</v>
      </c>
      <c r="L215" s="30">
        <v>0</v>
      </c>
      <c r="M215" s="31">
        <f>Table15[[#This Row],[DK]]/96</f>
        <v>0</v>
      </c>
      <c r="N215" s="30">
        <v>3</v>
      </c>
      <c r="O215" s="31">
        <f>Table15[[#This Row],[EDPS]]/69</f>
        <v>4.3478260869565216E-2</v>
      </c>
      <c r="P215" s="24">
        <v>0</v>
      </c>
      <c r="Q215" s="23">
        <f>Table15[[#This Row],[EE]]/16</f>
        <v>0</v>
      </c>
      <c r="R215" s="24">
        <v>0</v>
      </c>
      <c r="S215" s="23">
        <f>Table15[[#This Row],[EL]]/28</f>
        <v>0</v>
      </c>
      <c r="T215" s="24"/>
      <c r="U215" s="23">
        <v>8.0000000000000002E-3</v>
      </c>
      <c r="V215" s="24">
        <v>0</v>
      </c>
      <c r="W215" s="23">
        <f>Table15[[#This Row],[FI]]/50</f>
        <v>0</v>
      </c>
      <c r="X215" s="24">
        <v>1</v>
      </c>
      <c r="Y215" s="23">
        <f>Table15[[#This Row],[FR]]/14</f>
        <v>7.1428571428571425E-2</v>
      </c>
      <c r="Z215" s="24">
        <v>15</v>
      </c>
      <c r="AA215" s="23">
        <f>Table15[[#This Row],[HR]]/3031</f>
        <v>4.9488617617947876E-3</v>
      </c>
      <c r="AB215" s="24">
        <v>1</v>
      </c>
      <c r="AC215" s="23">
        <f>Table15[[#This Row],[HU]]/134</f>
        <v>7.462686567164179E-3</v>
      </c>
      <c r="AD215" s="24">
        <v>0</v>
      </c>
      <c r="AE215" s="23">
        <f>Table15[[#This Row],[IE]]/66</f>
        <v>0</v>
      </c>
      <c r="AF215" s="24"/>
      <c r="AG215" s="23">
        <f>Table15[[#This Row],[IT]]/55</f>
        <v>0</v>
      </c>
      <c r="AH215" s="24">
        <v>0</v>
      </c>
      <c r="AI215" s="23">
        <f>Table15[[#This Row],[LI]]/71</f>
        <v>0</v>
      </c>
      <c r="AJ215" s="24">
        <v>0</v>
      </c>
      <c r="AK215" s="23">
        <f>Table15[[#This Row],[LT]]/9</f>
        <v>0</v>
      </c>
      <c r="AL215" s="25"/>
      <c r="AM215" s="23">
        <f>Table15[[#This Row],[LV]]/179</f>
        <v>0</v>
      </c>
      <c r="AN215" s="24">
        <v>1</v>
      </c>
      <c r="AO215" s="23">
        <f>Table15[[#This Row],[MT]]/109</f>
        <v>9.1743119266055051E-3</v>
      </c>
      <c r="AP215" s="24">
        <v>16</v>
      </c>
      <c r="AQ215" s="31">
        <f>Table15[[#This Row],[NL]]/946</f>
        <v>1.6913319238900635E-2</v>
      </c>
      <c r="AR215" s="34" t="str">
        <f>""</f>
        <v/>
      </c>
      <c r="AS215" s="35" t="str">
        <f>""</f>
        <v/>
      </c>
      <c r="AT215" s="24">
        <v>13</v>
      </c>
      <c r="AU215" s="23">
        <f>Table15[[#This Row],[PT]]/625</f>
        <v>2.0799999999999999E-2</v>
      </c>
      <c r="AV215" s="24"/>
      <c r="AW215" s="23">
        <f>Table15[[#This Row],[SE]]/48</f>
        <v>0</v>
      </c>
      <c r="AX215" s="24">
        <v>2</v>
      </c>
      <c r="AY215" s="23">
        <f>Table15[[#This Row],[SI]]/895</f>
        <v>2.2346368715083797E-3</v>
      </c>
    </row>
    <row r="216" spans="1:51">
      <c r="A216" s="6" t="s">
        <v>284</v>
      </c>
      <c r="B216" s="17"/>
      <c r="C216" s="31">
        <f>Table15[[#This Row],[AT]]/B5</f>
        <v>0</v>
      </c>
      <c r="D216" s="30">
        <v>4</v>
      </c>
      <c r="E216" s="31">
        <f>Table15[[#This Row],[BE]]/401</f>
        <v>9.9750623441396506E-3</v>
      </c>
      <c r="F216" s="30">
        <v>9</v>
      </c>
      <c r="G216" s="31">
        <f>Table15[[#This Row],[CY]]/316</f>
        <v>2.8481012658227847E-2</v>
      </c>
      <c r="H216" s="30"/>
      <c r="I216" s="31">
        <f>Table15[[#This Row],[CZ]]/14</f>
        <v>0</v>
      </c>
      <c r="J216" s="34" t="str">
        <f>""</f>
        <v/>
      </c>
      <c r="K216" s="34" t="str">
        <f>""</f>
        <v/>
      </c>
      <c r="L216" s="30">
        <v>0</v>
      </c>
      <c r="M216" s="31">
        <f>Table15[[#This Row],[DK]]/96</f>
        <v>0</v>
      </c>
      <c r="N216" s="30">
        <v>0</v>
      </c>
      <c r="O216" s="31">
        <f>Table15[[#This Row],[EDPS]]/69</f>
        <v>0</v>
      </c>
      <c r="P216" s="24">
        <v>0</v>
      </c>
      <c r="Q216" s="23">
        <f>Table15[[#This Row],[EE]]/16</f>
        <v>0</v>
      </c>
      <c r="R216" s="24">
        <v>1</v>
      </c>
      <c r="S216" s="23">
        <f>Table15[[#This Row],[EL]]/28</f>
        <v>3.5714285714285712E-2</v>
      </c>
      <c r="T216" s="24"/>
      <c r="U216" s="23"/>
      <c r="V216" s="24">
        <v>1</v>
      </c>
      <c r="W216" s="23">
        <f>Table15[[#This Row],[FI]]/50</f>
        <v>0.02</v>
      </c>
      <c r="X216" s="24">
        <v>0</v>
      </c>
      <c r="Y216" s="23">
        <f>Table15[[#This Row],[FR]]/14</f>
        <v>0</v>
      </c>
      <c r="Z216" s="24">
        <v>257</v>
      </c>
      <c r="AA216" s="23">
        <f>Table15[[#This Row],[HR]]/3031</f>
        <v>8.4790498185417354E-2</v>
      </c>
      <c r="AB216" s="24">
        <v>4</v>
      </c>
      <c r="AC216" s="23">
        <f>Table15[[#This Row],[HU]]/134</f>
        <v>2.9850746268656716E-2</v>
      </c>
      <c r="AD216" s="24">
        <v>0</v>
      </c>
      <c r="AE216" s="23">
        <f>Table15[[#This Row],[IE]]/66</f>
        <v>0</v>
      </c>
      <c r="AF216" s="24"/>
      <c r="AG216" s="23">
        <f>Table15[[#This Row],[IT]]/55</f>
        <v>0</v>
      </c>
      <c r="AH216" s="24">
        <v>3</v>
      </c>
      <c r="AI216" s="23">
        <f>Table15[[#This Row],[LI]]/71</f>
        <v>4.2253521126760563E-2</v>
      </c>
      <c r="AJ216" s="24">
        <v>0</v>
      </c>
      <c r="AK216" s="23">
        <f>Table15[[#This Row],[LT]]/9</f>
        <v>0</v>
      </c>
      <c r="AL216" s="25">
        <v>4</v>
      </c>
      <c r="AM216" s="23">
        <f>Table15[[#This Row],[LV]]/179</f>
        <v>2.23463687150838E-2</v>
      </c>
      <c r="AN216" s="24">
        <v>5</v>
      </c>
      <c r="AO216" s="23">
        <f>Table15[[#This Row],[MT]]/109</f>
        <v>4.5871559633027525E-2</v>
      </c>
      <c r="AP216" s="24">
        <v>30</v>
      </c>
      <c r="AQ216" s="31">
        <f>Table15[[#This Row],[NL]]/946</f>
        <v>3.1712473572938688E-2</v>
      </c>
      <c r="AR216" s="34" t="str">
        <f>""</f>
        <v/>
      </c>
      <c r="AS216" s="35" t="str">
        <f>""</f>
        <v/>
      </c>
      <c r="AT216" s="24">
        <v>24</v>
      </c>
      <c r="AU216" s="23">
        <f>Table15[[#This Row],[PT]]/625</f>
        <v>3.8399999999999997E-2</v>
      </c>
      <c r="AV216" s="24"/>
      <c r="AW216" s="23">
        <f>Table15[[#This Row],[SE]]/48</f>
        <v>0</v>
      </c>
      <c r="AX216" s="24">
        <v>19</v>
      </c>
      <c r="AY216" s="23">
        <f>Table15[[#This Row],[SI]]/895</f>
        <v>2.1229050279329607E-2</v>
      </c>
    </row>
    <row r="217" spans="1:51" ht="71.25">
      <c r="A217" s="5" t="s">
        <v>285</v>
      </c>
      <c r="B217" s="34" t="str">
        <f>""</f>
        <v/>
      </c>
      <c r="C217" s="34" t="str">
        <f>""</f>
        <v/>
      </c>
      <c r="D217" s="34" t="str">
        <f>""</f>
        <v/>
      </c>
      <c r="E217" s="34" t="str">
        <f>""</f>
        <v/>
      </c>
      <c r="F217" s="34" t="str">
        <f>""</f>
        <v/>
      </c>
      <c r="G217" s="34" t="str">
        <f>""</f>
        <v/>
      </c>
      <c r="H217" s="34" t="str">
        <f>""</f>
        <v/>
      </c>
      <c r="I217" s="34" t="str">
        <f>""</f>
        <v/>
      </c>
      <c r="J217" s="34" t="str">
        <f>""</f>
        <v/>
      </c>
      <c r="K217" s="34" t="str">
        <f>""</f>
        <v/>
      </c>
      <c r="L217" s="34" t="str">
        <f>""</f>
        <v/>
      </c>
      <c r="M217" s="34" t="str">
        <f>""</f>
        <v/>
      </c>
      <c r="N217" s="34" t="str">
        <f>""</f>
        <v/>
      </c>
      <c r="O217" s="34" t="str">
        <f>""</f>
        <v/>
      </c>
      <c r="P217" s="34" t="str">
        <f>""</f>
        <v/>
      </c>
      <c r="Q217" s="34" t="str">
        <f>""</f>
        <v/>
      </c>
      <c r="R217" s="34" t="str">
        <f>""</f>
        <v/>
      </c>
      <c r="S217" s="34" t="str">
        <f>""</f>
        <v/>
      </c>
      <c r="T217" s="34" t="str">
        <f>""</f>
        <v/>
      </c>
      <c r="U217" s="34" t="str">
        <f>""</f>
        <v/>
      </c>
      <c r="V217" s="34" t="str">
        <f>""</f>
        <v/>
      </c>
      <c r="W217" s="34" t="str">
        <f>""</f>
        <v/>
      </c>
      <c r="X217" s="34" t="str">
        <f>""</f>
        <v/>
      </c>
      <c r="Y217" s="34" t="str">
        <f>""</f>
        <v/>
      </c>
      <c r="Z217" s="34" t="str">
        <f>""</f>
        <v/>
      </c>
      <c r="AA217" s="34" t="str">
        <f>""</f>
        <v/>
      </c>
      <c r="AB217" s="34" t="str">
        <f>""</f>
        <v/>
      </c>
      <c r="AC217" s="34" t="str">
        <f>""</f>
        <v/>
      </c>
      <c r="AD217" s="34" t="str">
        <f>""</f>
        <v/>
      </c>
      <c r="AE217" s="34" t="str">
        <f>""</f>
        <v/>
      </c>
      <c r="AF217" s="34" t="str">
        <f>""</f>
        <v/>
      </c>
      <c r="AG217" s="34" t="str">
        <f>""</f>
        <v/>
      </c>
      <c r="AH217" s="34" t="str">
        <f>""</f>
        <v/>
      </c>
      <c r="AI217" s="34" t="str">
        <f>""</f>
        <v/>
      </c>
      <c r="AJ217" s="34" t="str">
        <f>""</f>
        <v/>
      </c>
      <c r="AK217" s="34" t="str">
        <f>""</f>
        <v/>
      </c>
      <c r="AL217" s="34" t="str">
        <f>""</f>
        <v/>
      </c>
      <c r="AM217" s="34" t="str">
        <f>""</f>
        <v/>
      </c>
      <c r="AN217" s="34" t="str">
        <f>""</f>
        <v/>
      </c>
      <c r="AO217" s="34" t="str">
        <f>""</f>
        <v/>
      </c>
      <c r="AP217" s="34" t="str">
        <f>""</f>
        <v/>
      </c>
      <c r="AQ217" s="34" t="str">
        <f>""</f>
        <v/>
      </c>
      <c r="AR217" s="34" t="str">
        <f>""</f>
        <v/>
      </c>
      <c r="AS217" s="34" t="str">
        <f>""</f>
        <v/>
      </c>
      <c r="AT217" s="34" t="str">
        <f>""</f>
        <v/>
      </c>
      <c r="AU217" s="34" t="str">
        <f>""</f>
        <v/>
      </c>
      <c r="AV217" s="34" t="str">
        <f>""</f>
        <v/>
      </c>
      <c r="AW217" s="34" t="str">
        <f>""</f>
        <v/>
      </c>
      <c r="AX217" s="34" t="str">
        <f>""</f>
        <v/>
      </c>
      <c r="AY217" s="34" t="str">
        <f>""</f>
        <v/>
      </c>
    </row>
    <row r="218" spans="1:51">
      <c r="A218" s="6" t="s">
        <v>286</v>
      </c>
      <c r="B218" s="14">
        <v>11</v>
      </c>
      <c r="C218" s="31">
        <f>Table15[[#This Row],[AT]]/B5</f>
        <v>1</v>
      </c>
      <c r="D218" s="30">
        <v>285</v>
      </c>
      <c r="E218" s="31">
        <f>Table15[[#This Row],[BE]]/401</f>
        <v>0.71072319201995016</v>
      </c>
      <c r="F218" s="30">
        <v>182</v>
      </c>
      <c r="G218" s="31">
        <f>Table15[[#This Row],[CY]]/316</f>
        <v>0.57594936708860756</v>
      </c>
      <c r="H218" s="30">
        <v>12</v>
      </c>
      <c r="I218" s="31">
        <f>Table15[[#This Row],[CZ]]/14</f>
        <v>0.8571428571428571</v>
      </c>
      <c r="J218" s="30">
        <v>30</v>
      </c>
      <c r="K218" s="31">
        <f>Table15[[#This Row],[DE-BavPrivSec]]/35</f>
        <v>0.8571428571428571</v>
      </c>
      <c r="L218" s="30">
        <v>77</v>
      </c>
      <c r="M218" s="31">
        <f>Table15[[#This Row],[DK]]/96</f>
        <v>0.80208333333333337</v>
      </c>
      <c r="N218" s="30">
        <v>56</v>
      </c>
      <c r="O218" s="31">
        <f>Table15[[#This Row],[EDPS]]/69</f>
        <v>0.81159420289855078</v>
      </c>
      <c r="P218" s="24">
        <v>12</v>
      </c>
      <c r="Q218" s="23">
        <f>Table15[[#This Row],[EE]]/16</f>
        <v>0.75</v>
      </c>
      <c r="R218" s="24">
        <v>15</v>
      </c>
      <c r="S218" s="23">
        <f>Table15[[#This Row],[EL]]/28</f>
        <v>0.5357142857142857</v>
      </c>
      <c r="T218" s="24"/>
      <c r="U218" s="23">
        <v>0.26800000000000002</v>
      </c>
      <c r="V218" s="24">
        <v>28</v>
      </c>
      <c r="W218" s="23">
        <f>Table15[[#This Row],[FI]]/50</f>
        <v>0.56000000000000005</v>
      </c>
      <c r="X218" s="24">
        <v>9</v>
      </c>
      <c r="Y218" s="23">
        <f>Table15[[#This Row],[FR]]/14</f>
        <v>0.6428571428571429</v>
      </c>
      <c r="Z218" s="24">
        <v>1340</v>
      </c>
      <c r="AA218" s="23">
        <f>Table15[[#This Row],[HR]]/3031</f>
        <v>0.44209831738700101</v>
      </c>
      <c r="AB218" s="24">
        <v>103</v>
      </c>
      <c r="AC218" s="23">
        <f>Table15[[#This Row],[HU]]/134</f>
        <v>0.76865671641791045</v>
      </c>
      <c r="AD218" s="24">
        <v>60</v>
      </c>
      <c r="AE218" s="23">
        <f>Table15[[#This Row],[IE]]/66</f>
        <v>0.90909090909090906</v>
      </c>
      <c r="AF218" s="24">
        <v>53</v>
      </c>
      <c r="AG218" s="23">
        <f>Table15[[#This Row],[IT]]/55</f>
        <v>0.96363636363636362</v>
      </c>
      <c r="AH218" s="24">
        <v>44</v>
      </c>
      <c r="AI218" s="23">
        <f>Table15[[#This Row],[LI]]/71</f>
        <v>0.61971830985915488</v>
      </c>
      <c r="AJ218" s="24">
        <v>9</v>
      </c>
      <c r="AK218" s="23">
        <f>Table15[[#This Row],[LT]]/9</f>
        <v>1</v>
      </c>
      <c r="AL218" s="25">
        <v>111</v>
      </c>
      <c r="AM218" s="23">
        <f>Table15[[#This Row],[LV]]/179</f>
        <v>0.62011173184357538</v>
      </c>
      <c r="AN218" s="24">
        <v>89</v>
      </c>
      <c r="AO218" s="23">
        <f>Table15[[#This Row],[MT]]/109</f>
        <v>0.8165137614678899</v>
      </c>
      <c r="AP218" s="24">
        <v>675</v>
      </c>
      <c r="AQ218" s="31">
        <f>Table15[[#This Row],[NL]]/946</f>
        <v>0.71353065539112048</v>
      </c>
      <c r="AR218" s="34" t="str">
        <f>""</f>
        <v/>
      </c>
      <c r="AS218" s="35" t="str">
        <f>""</f>
        <v/>
      </c>
      <c r="AT218" s="24">
        <v>484</v>
      </c>
      <c r="AU218" s="23">
        <f>Table15[[#This Row],[PT]]/625</f>
        <v>0.77439999999999998</v>
      </c>
      <c r="AV218" s="24">
        <v>3</v>
      </c>
      <c r="AW218" s="23">
        <f>Table15[[#This Row],[SE]]/48</f>
        <v>6.25E-2</v>
      </c>
      <c r="AX218" s="24">
        <v>494</v>
      </c>
      <c r="AY218" s="23">
        <f>Table15[[#This Row],[SI]]/895</f>
        <v>0.55195530726256981</v>
      </c>
    </row>
    <row r="219" spans="1:51">
      <c r="A219" s="6" t="s">
        <v>287</v>
      </c>
      <c r="B219" s="14">
        <v>11</v>
      </c>
      <c r="C219" s="31">
        <f>Table15[[#This Row],[AT]]/B5</f>
        <v>1</v>
      </c>
      <c r="D219" s="30">
        <v>282</v>
      </c>
      <c r="E219" s="31">
        <f>Table15[[#This Row],[BE]]/401</f>
        <v>0.70324189526184544</v>
      </c>
      <c r="F219" s="30">
        <v>206</v>
      </c>
      <c r="G219" s="31">
        <f>Table15[[#This Row],[CY]]/316</f>
        <v>0.65189873417721522</v>
      </c>
      <c r="H219" s="30">
        <v>14</v>
      </c>
      <c r="I219" s="31">
        <f>Table15[[#This Row],[CZ]]/14</f>
        <v>1</v>
      </c>
      <c r="J219" s="30">
        <v>33</v>
      </c>
      <c r="K219" s="31">
        <f>Table15[[#This Row],[DE-BavPrivSec]]/35</f>
        <v>0.94285714285714284</v>
      </c>
      <c r="L219" s="30">
        <v>94</v>
      </c>
      <c r="M219" s="31">
        <f>Table15[[#This Row],[DK]]/96</f>
        <v>0.97916666666666663</v>
      </c>
      <c r="N219" s="30">
        <v>60</v>
      </c>
      <c r="O219" s="31">
        <f>Table15[[#This Row],[EDPS]]/69</f>
        <v>0.86956521739130432</v>
      </c>
      <c r="P219" s="24">
        <v>13</v>
      </c>
      <c r="Q219" s="23">
        <f>Table15[[#This Row],[EE]]/16</f>
        <v>0.8125</v>
      </c>
      <c r="R219" s="24">
        <v>25</v>
      </c>
      <c r="S219" s="23">
        <f>Table15[[#This Row],[EL]]/28</f>
        <v>0.8928571428571429</v>
      </c>
      <c r="T219" s="24"/>
      <c r="U219" s="23">
        <v>0.27</v>
      </c>
      <c r="V219" s="24">
        <v>44</v>
      </c>
      <c r="W219" s="23">
        <f>Table15[[#This Row],[FI]]/50</f>
        <v>0.88</v>
      </c>
      <c r="X219" s="24">
        <v>13</v>
      </c>
      <c r="Y219" s="23">
        <f>Table15[[#This Row],[FR]]/14</f>
        <v>0.9285714285714286</v>
      </c>
      <c r="Z219" s="24">
        <v>2196</v>
      </c>
      <c r="AA219" s="23">
        <f>Table15[[#This Row],[HR]]/3031</f>
        <v>0.72451336192675686</v>
      </c>
      <c r="AB219" s="24">
        <v>123</v>
      </c>
      <c r="AC219" s="23">
        <f>Table15[[#This Row],[HU]]/134</f>
        <v>0.91791044776119401</v>
      </c>
      <c r="AD219" s="24">
        <v>62</v>
      </c>
      <c r="AE219" s="23">
        <f>Table15[[#This Row],[IE]]/66</f>
        <v>0.93939393939393945</v>
      </c>
      <c r="AF219" s="24">
        <v>50</v>
      </c>
      <c r="AG219" s="23">
        <f>Table15[[#This Row],[IT]]/55</f>
        <v>0.90909090909090906</v>
      </c>
      <c r="AH219" s="24">
        <v>52</v>
      </c>
      <c r="AI219" s="23">
        <f>Table15[[#This Row],[LI]]/71</f>
        <v>0.73239436619718312</v>
      </c>
      <c r="AJ219" s="24">
        <v>8</v>
      </c>
      <c r="AK219" s="23">
        <f>Table15[[#This Row],[LT]]/9</f>
        <v>0.88888888888888884</v>
      </c>
      <c r="AL219" s="25">
        <v>167</v>
      </c>
      <c r="AM219" s="23">
        <f>Table15[[#This Row],[LV]]/179</f>
        <v>0.93296089385474856</v>
      </c>
      <c r="AN219" s="24">
        <v>70</v>
      </c>
      <c r="AO219" s="23">
        <f>Table15[[#This Row],[MT]]/109</f>
        <v>0.64220183486238536</v>
      </c>
      <c r="AP219" s="24">
        <v>586</v>
      </c>
      <c r="AQ219" s="31">
        <f>Table15[[#This Row],[NL]]/946</f>
        <v>0.61945031712473575</v>
      </c>
      <c r="AR219" s="34" t="str">
        <f>""</f>
        <v/>
      </c>
      <c r="AS219" s="35" t="str">
        <f>""</f>
        <v/>
      </c>
      <c r="AT219" s="24">
        <v>478</v>
      </c>
      <c r="AU219" s="23">
        <f>Table15[[#This Row],[PT]]/625</f>
        <v>0.76480000000000004</v>
      </c>
      <c r="AV219" s="24">
        <v>48</v>
      </c>
      <c r="AW219" s="23">
        <f>Table15[[#This Row],[SE]]/48</f>
        <v>1</v>
      </c>
      <c r="AX219" s="24">
        <v>781</v>
      </c>
      <c r="AY219" s="23">
        <f>Table15[[#This Row],[SI]]/895</f>
        <v>0.87262569832402237</v>
      </c>
    </row>
    <row r="220" spans="1:51">
      <c r="A220" s="6" t="s">
        <v>288</v>
      </c>
      <c r="B220" s="14"/>
      <c r="C220" s="31">
        <f>Table15[[#This Row],[AT]]/B5</f>
        <v>0</v>
      </c>
      <c r="D220" s="30">
        <v>43</v>
      </c>
      <c r="E220" s="31">
        <f>Table15[[#This Row],[BE]]/401</f>
        <v>0.10723192019950124</v>
      </c>
      <c r="F220" s="30">
        <v>14</v>
      </c>
      <c r="G220" s="31">
        <f>Table15[[#This Row],[CY]]/316</f>
        <v>4.4303797468354431E-2</v>
      </c>
      <c r="H220" s="30">
        <v>1</v>
      </c>
      <c r="I220" s="31">
        <f>Table15[[#This Row],[CZ]]/14</f>
        <v>7.1428571428571425E-2</v>
      </c>
      <c r="J220" s="30">
        <v>4</v>
      </c>
      <c r="K220" s="31">
        <f>Table15[[#This Row],[DE-BavPrivSec]]/35</f>
        <v>0.11428571428571428</v>
      </c>
      <c r="L220" s="30">
        <v>31</v>
      </c>
      <c r="M220" s="31">
        <f>Table15[[#This Row],[DK]]/96</f>
        <v>0.32291666666666669</v>
      </c>
      <c r="N220" s="30">
        <v>7</v>
      </c>
      <c r="O220" s="31">
        <f>Table15[[#This Row],[EDPS]]/69</f>
        <v>0.10144927536231885</v>
      </c>
      <c r="P220" s="24">
        <v>4</v>
      </c>
      <c r="Q220" s="23">
        <f>Table15[[#This Row],[EE]]/16</f>
        <v>0.25</v>
      </c>
      <c r="R220" s="24">
        <v>1</v>
      </c>
      <c r="S220" s="23">
        <f>Table15[[#This Row],[EL]]/28</f>
        <v>3.5714285714285712E-2</v>
      </c>
      <c r="T220" s="24"/>
      <c r="U220" s="23">
        <v>6.9000000000000006E-2</v>
      </c>
      <c r="V220" s="24">
        <v>0</v>
      </c>
      <c r="W220" s="23">
        <f>Table15[[#This Row],[FI]]/50</f>
        <v>0</v>
      </c>
      <c r="X220" s="24">
        <v>4</v>
      </c>
      <c r="Y220" s="23">
        <f>Table15[[#This Row],[FR]]/14</f>
        <v>0.2857142857142857</v>
      </c>
      <c r="Z220" s="24">
        <v>160</v>
      </c>
      <c r="AA220" s="23">
        <f>Table15[[#This Row],[HR]]/3031</f>
        <v>5.2787858792477729E-2</v>
      </c>
      <c r="AB220" s="24">
        <v>15</v>
      </c>
      <c r="AC220" s="23">
        <f>Table15[[#This Row],[HU]]/134</f>
        <v>0.11194029850746269</v>
      </c>
      <c r="AD220" s="24">
        <v>9</v>
      </c>
      <c r="AE220" s="23">
        <f>Table15[[#This Row],[IE]]/66</f>
        <v>0.13636363636363635</v>
      </c>
      <c r="AF220" s="24">
        <v>4</v>
      </c>
      <c r="AG220" s="23">
        <f>Table15[[#This Row],[IT]]/55</f>
        <v>7.2727272727272724E-2</v>
      </c>
      <c r="AH220" s="24">
        <v>5</v>
      </c>
      <c r="AI220" s="23">
        <f>Table15[[#This Row],[LI]]/71</f>
        <v>7.0422535211267609E-2</v>
      </c>
      <c r="AJ220" s="24">
        <v>0</v>
      </c>
      <c r="AK220" s="23">
        <f>Table15[[#This Row],[LT]]/9</f>
        <v>0</v>
      </c>
      <c r="AL220" s="25">
        <v>8</v>
      </c>
      <c r="AM220" s="23">
        <f>Table15[[#This Row],[LV]]/179</f>
        <v>4.4692737430167599E-2</v>
      </c>
      <c r="AN220" s="24">
        <v>3</v>
      </c>
      <c r="AO220" s="23">
        <f>Table15[[#This Row],[MT]]/109</f>
        <v>2.7522935779816515E-2</v>
      </c>
      <c r="AP220" s="24">
        <v>40</v>
      </c>
      <c r="AQ220" s="31">
        <f>Table15[[#This Row],[NL]]/946</f>
        <v>4.2283298097251586E-2</v>
      </c>
      <c r="AR220" s="34" t="str">
        <f>""</f>
        <v/>
      </c>
      <c r="AS220" s="35" t="str">
        <f>""</f>
        <v/>
      </c>
      <c r="AT220" s="24">
        <v>44</v>
      </c>
      <c r="AU220" s="23">
        <f>Table15[[#This Row],[PT]]/625</f>
        <v>7.0400000000000004E-2</v>
      </c>
      <c r="AV220" s="24"/>
      <c r="AW220" s="23">
        <f>Table15[[#This Row],[SE]]/48</f>
        <v>0</v>
      </c>
      <c r="AX220" s="24">
        <v>46</v>
      </c>
      <c r="AY220" s="23">
        <f>Table15[[#This Row],[SI]]/895</f>
        <v>5.1396648044692739E-2</v>
      </c>
    </row>
    <row r="221" spans="1:51">
      <c r="A221" s="6" t="s">
        <v>289</v>
      </c>
      <c r="B221" s="14">
        <v>11</v>
      </c>
      <c r="C221" s="31">
        <f>Table15[[#This Row],[AT]]/B5</f>
        <v>1</v>
      </c>
      <c r="D221" s="30">
        <v>218</v>
      </c>
      <c r="E221" s="31">
        <f>Table15[[#This Row],[BE]]/401</f>
        <v>0.54364089775561097</v>
      </c>
      <c r="F221" s="30">
        <v>95</v>
      </c>
      <c r="G221" s="31">
        <f>Table15[[#This Row],[CY]]/316</f>
        <v>0.30063291139240506</v>
      </c>
      <c r="H221" s="30">
        <v>9</v>
      </c>
      <c r="I221" s="31">
        <f>Table15[[#This Row],[CZ]]/14</f>
        <v>0.6428571428571429</v>
      </c>
      <c r="J221" s="30">
        <v>31</v>
      </c>
      <c r="K221" s="31">
        <f>Table15[[#This Row],[DE-BavPrivSec]]/35</f>
        <v>0.88571428571428568</v>
      </c>
      <c r="L221" s="30">
        <v>82</v>
      </c>
      <c r="M221" s="31">
        <f>Table15[[#This Row],[DK]]/96</f>
        <v>0.85416666666666663</v>
      </c>
      <c r="N221" s="30">
        <v>52</v>
      </c>
      <c r="O221" s="31">
        <f>Table15[[#This Row],[EDPS]]/69</f>
        <v>0.75362318840579712</v>
      </c>
      <c r="P221" s="24">
        <v>10</v>
      </c>
      <c r="Q221" s="23">
        <f>Table15[[#This Row],[EE]]/16</f>
        <v>0.625</v>
      </c>
      <c r="R221" s="24">
        <v>17</v>
      </c>
      <c r="S221" s="23">
        <f>Table15[[#This Row],[EL]]/28</f>
        <v>0.6071428571428571</v>
      </c>
      <c r="T221" s="24"/>
      <c r="U221" s="23">
        <v>0.14000000000000001</v>
      </c>
      <c r="V221" s="24">
        <v>39</v>
      </c>
      <c r="W221" s="23">
        <f>Table15[[#This Row],[FI]]/50</f>
        <v>0.78</v>
      </c>
      <c r="X221" s="24">
        <v>13</v>
      </c>
      <c r="Y221" s="23">
        <f>Table15[[#This Row],[FR]]/14</f>
        <v>0.9285714285714286</v>
      </c>
      <c r="Z221" s="24">
        <v>377</v>
      </c>
      <c r="AA221" s="23">
        <f>Table15[[#This Row],[HR]]/3031</f>
        <v>0.12438139227977565</v>
      </c>
      <c r="AB221" s="24">
        <v>28</v>
      </c>
      <c r="AC221" s="23">
        <f>Table15[[#This Row],[HU]]/134</f>
        <v>0.20895522388059701</v>
      </c>
      <c r="AD221" s="24">
        <v>43</v>
      </c>
      <c r="AE221" s="23">
        <f>Table15[[#This Row],[IE]]/66</f>
        <v>0.65151515151515149</v>
      </c>
      <c r="AF221" s="24">
        <v>33</v>
      </c>
      <c r="AG221" s="23">
        <f>Table15[[#This Row],[IT]]/55</f>
        <v>0.6</v>
      </c>
      <c r="AH221" s="24">
        <v>20</v>
      </c>
      <c r="AI221" s="23">
        <f>Table15[[#This Row],[LI]]/71</f>
        <v>0.28169014084507044</v>
      </c>
      <c r="AJ221" s="24">
        <v>5</v>
      </c>
      <c r="AK221" s="23">
        <f>Table15[[#This Row],[LT]]/9</f>
        <v>0.55555555555555558</v>
      </c>
      <c r="AL221" s="25">
        <v>84</v>
      </c>
      <c r="AM221" s="23">
        <f>Table15[[#This Row],[LV]]/179</f>
        <v>0.46927374301675978</v>
      </c>
      <c r="AN221" s="24">
        <v>46</v>
      </c>
      <c r="AO221" s="23">
        <f>Table15[[#This Row],[MT]]/109</f>
        <v>0.42201834862385323</v>
      </c>
      <c r="AP221" s="24">
        <v>504</v>
      </c>
      <c r="AQ221" s="31">
        <f>Table15[[#This Row],[NL]]/946</f>
        <v>0.53276955602537002</v>
      </c>
      <c r="AR221" s="34" t="str">
        <f>""</f>
        <v/>
      </c>
      <c r="AS221" s="35" t="str">
        <f>""</f>
        <v/>
      </c>
      <c r="AT221" s="24">
        <v>265</v>
      </c>
      <c r="AU221" s="23">
        <f>Table15[[#This Row],[PT]]/625</f>
        <v>0.42399999999999999</v>
      </c>
      <c r="AV221" s="24">
        <v>20</v>
      </c>
      <c r="AW221" s="23">
        <f>Table15[[#This Row],[SE]]/48</f>
        <v>0.41666666666666669</v>
      </c>
      <c r="AX221" s="24">
        <v>173</v>
      </c>
      <c r="AY221" s="23">
        <f>Table15[[#This Row],[SI]]/895</f>
        <v>0.19329608938547485</v>
      </c>
    </row>
    <row r="222" spans="1:51">
      <c r="A222" s="6" t="s">
        <v>290</v>
      </c>
      <c r="B222" s="14"/>
      <c r="C222" s="31">
        <f>Table15[[#This Row],[AT]]/B5</f>
        <v>0</v>
      </c>
      <c r="D222" s="30">
        <v>122</v>
      </c>
      <c r="E222" s="31">
        <f>Table15[[#This Row],[BE]]/401</f>
        <v>0.30423940149625933</v>
      </c>
      <c r="F222" s="30">
        <v>57</v>
      </c>
      <c r="G222" s="31">
        <f>Table15[[#This Row],[CY]]/316</f>
        <v>0.18037974683544303</v>
      </c>
      <c r="H222" s="30"/>
      <c r="I222" s="31">
        <f>Table15[[#This Row],[CZ]]/14</f>
        <v>0</v>
      </c>
      <c r="J222" s="30">
        <v>10</v>
      </c>
      <c r="K222" s="31">
        <f>Table15[[#This Row],[DE-BavPrivSec]]/35</f>
        <v>0.2857142857142857</v>
      </c>
      <c r="L222" s="30">
        <v>22</v>
      </c>
      <c r="M222" s="31">
        <f>Table15[[#This Row],[DK]]/96</f>
        <v>0.22916666666666666</v>
      </c>
      <c r="N222" s="30">
        <v>15</v>
      </c>
      <c r="O222" s="31">
        <f>Table15[[#This Row],[EDPS]]/69</f>
        <v>0.21739130434782608</v>
      </c>
      <c r="P222" s="24">
        <v>4</v>
      </c>
      <c r="Q222" s="23">
        <f>Table15[[#This Row],[EE]]/16</f>
        <v>0.25</v>
      </c>
      <c r="R222" s="24">
        <v>1</v>
      </c>
      <c r="S222" s="23">
        <f>Table15[[#This Row],[EL]]/28</f>
        <v>3.5714285714285712E-2</v>
      </c>
      <c r="T222" s="24"/>
      <c r="U222" s="23">
        <v>0.153</v>
      </c>
      <c r="V222" s="24">
        <v>3</v>
      </c>
      <c r="W222" s="23">
        <f>Table15[[#This Row],[FI]]/50</f>
        <v>0.06</v>
      </c>
      <c r="X222" s="24">
        <v>6</v>
      </c>
      <c r="Y222" s="23">
        <f>Table15[[#This Row],[FR]]/14</f>
        <v>0.42857142857142855</v>
      </c>
      <c r="Z222" s="24">
        <v>846</v>
      </c>
      <c r="AA222" s="23">
        <f>Table15[[#This Row],[HR]]/3031</f>
        <v>0.27911580336522601</v>
      </c>
      <c r="AB222" s="24">
        <v>30</v>
      </c>
      <c r="AC222" s="23">
        <f>Table15[[#This Row],[HU]]/134</f>
        <v>0.22388059701492538</v>
      </c>
      <c r="AD222" s="24">
        <v>28</v>
      </c>
      <c r="AE222" s="23">
        <f>Table15[[#This Row],[IE]]/66</f>
        <v>0.42424242424242425</v>
      </c>
      <c r="AF222" s="24">
        <v>15</v>
      </c>
      <c r="AG222" s="23">
        <f>Table15[[#This Row],[IT]]/55</f>
        <v>0.27272727272727271</v>
      </c>
      <c r="AH222" s="24">
        <v>8</v>
      </c>
      <c r="AI222" s="23">
        <f>Table15[[#This Row],[LI]]/71</f>
        <v>0.11267605633802817</v>
      </c>
      <c r="AJ222" s="24">
        <v>2</v>
      </c>
      <c r="AK222" s="23">
        <f>Table15[[#This Row],[LT]]/9</f>
        <v>0.22222222222222221</v>
      </c>
      <c r="AL222" s="25">
        <v>21</v>
      </c>
      <c r="AM222" s="23">
        <f>Table15[[#This Row],[LV]]/179</f>
        <v>0.11731843575418995</v>
      </c>
      <c r="AN222" s="24">
        <v>30</v>
      </c>
      <c r="AO222" s="23">
        <f>Table15[[#This Row],[MT]]/109</f>
        <v>0.27522935779816515</v>
      </c>
      <c r="AP222" s="24">
        <v>131</v>
      </c>
      <c r="AQ222" s="31">
        <f>Table15[[#This Row],[NL]]/946</f>
        <v>0.13847780126849896</v>
      </c>
      <c r="AR222" s="34" t="str">
        <f>""</f>
        <v/>
      </c>
      <c r="AS222" s="35" t="str">
        <f>""</f>
        <v/>
      </c>
      <c r="AT222" s="24">
        <v>117</v>
      </c>
      <c r="AU222" s="23">
        <f>Table15[[#This Row],[PT]]/625</f>
        <v>0.18720000000000001</v>
      </c>
      <c r="AV222" s="24"/>
      <c r="AW222" s="23">
        <f>Table15[[#This Row],[SE]]/48</f>
        <v>0</v>
      </c>
      <c r="AX222" s="24">
        <v>138</v>
      </c>
      <c r="AY222" s="23">
        <f>Table15[[#This Row],[SI]]/895</f>
        <v>0.15418994413407822</v>
      </c>
    </row>
    <row r="223" spans="1:51">
      <c r="A223" s="6" t="s">
        <v>168</v>
      </c>
      <c r="B223" s="17"/>
      <c r="C223" s="31">
        <f>Table15[[#This Row],[AT]]/B5</f>
        <v>0</v>
      </c>
      <c r="D223" s="30">
        <v>18</v>
      </c>
      <c r="E223" s="31">
        <f>Table15[[#This Row],[BE]]/401</f>
        <v>4.488778054862843E-2</v>
      </c>
      <c r="F223" s="30">
        <v>31</v>
      </c>
      <c r="G223" s="31">
        <f>Table15[[#This Row],[CY]]/316</f>
        <v>9.8101265822784806E-2</v>
      </c>
      <c r="H223" s="30"/>
      <c r="I223" s="31">
        <f>Table15[[#This Row],[CZ]]/14</f>
        <v>0</v>
      </c>
      <c r="J223" s="34" t="str">
        <f>""</f>
        <v/>
      </c>
      <c r="K223" s="34" t="str">
        <f>""</f>
        <v/>
      </c>
      <c r="L223" s="30">
        <v>0</v>
      </c>
      <c r="M223" s="31">
        <f>Table15[[#This Row],[DK]]/96</f>
        <v>0</v>
      </c>
      <c r="N223" s="30">
        <v>0</v>
      </c>
      <c r="O223" s="31">
        <f>Table15[[#This Row],[EDPS]]/69</f>
        <v>0</v>
      </c>
      <c r="P223" s="24">
        <v>0</v>
      </c>
      <c r="Q223" s="23">
        <f>Table15[[#This Row],[EE]]/16</f>
        <v>0</v>
      </c>
      <c r="R223" s="24">
        <v>2</v>
      </c>
      <c r="S223" s="23">
        <f>Table15[[#This Row],[EL]]/28</f>
        <v>7.1428571428571425E-2</v>
      </c>
      <c r="T223" s="24"/>
      <c r="U223" s="23"/>
      <c r="V223" s="24">
        <v>1</v>
      </c>
      <c r="W223" s="23">
        <f>Table15[[#This Row],[FI]]/50</f>
        <v>0.02</v>
      </c>
      <c r="X223" s="24"/>
      <c r="Y223" s="23">
        <f>Table15[[#This Row],[FR]]/14</f>
        <v>0</v>
      </c>
      <c r="Z223" s="24">
        <v>322</v>
      </c>
      <c r="AA223" s="23">
        <f>Table15[[#This Row],[HR]]/3031</f>
        <v>0.10623556581986143</v>
      </c>
      <c r="AB223" s="24">
        <v>7</v>
      </c>
      <c r="AC223" s="23">
        <f>Table15[[#This Row],[HU]]/134</f>
        <v>5.2238805970149252E-2</v>
      </c>
      <c r="AD223" s="24">
        <v>0</v>
      </c>
      <c r="AE223" s="23">
        <f>Table15[[#This Row],[IE]]/66</f>
        <v>0</v>
      </c>
      <c r="AF223" s="24">
        <v>0</v>
      </c>
      <c r="AG223" s="23">
        <f>Table15[[#This Row],[IT]]/55</f>
        <v>0</v>
      </c>
      <c r="AH223" s="24">
        <v>10</v>
      </c>
      <c r="AI223" s="23">
        <f>Table15[[#This Row],[LI]]/71</f>
        <v>0.14084507042253522</v>
      </c>
      <c r="AJ223" s="24">
        <v>0</v>
      </c>
      <c r="AK223" s="23">
        <f>Table15[[#This Row],[LT]]/9</f>
        <v>0</v>
      </c>
      <c r="AL223" s="25">
        <v>2</v>
      </c>
      <c r="AM223" s="23">
        <f>Table15[[#This Row],[LV]]/179</f>
        <v>1.11731843575419E-2</v>
      </c>
      <c r="AN223" s="24">
        <v>8</v>
      </c>
      <c r="AO223" s="23">
        <f>Table15[[#This Row],[MT]]/109</f>
        <v>7.3394495412844041E-2</v>
      </c>
      <c r="AP223" s="24">
        <v>92</v>
      </c>
      <c r="AQ223" s="31">
        <f>Table15[[#This Row],[NL]]/946</f>
        <v>9.7251585623678652E-2</v>
      </c>
      <c r="AR223" s="34" t="str">
        <f>""</f>
        <v/>
      </c>
      <c r="AS223" s="35" t="str">
        <f>""</f>
        <v/>
      </c>
      <c r="AT223" s="24">
        <v>56</v>
      </c>
      <c r="AU223" s="23">
        <f>Table15[[#This Row],[PT]]/625</f>
        <v>8.9599999999999999E-2</v>
      </c>
      <c r="AV223" s="24"/>
      <c r="AW223" s="23">
        <f>Table15[[#This Row],[SE]]/48</f>
        <v>0</v>
      </c>
      <c r="AX223" s="24">
        <v>28</v>
      </c>
      <c r="AY223" s="23">
        <f>Table15[[#This Row],[SI]]/895</f>
        <v>3.128491620111732E-2</v>
      </c>
    </row>
    <row r="224" spans="1:51" s="50" customFormat="1" ht="23.75" customHeight="1">
      <c r="A224" s="51" t="s">
        <v>340</v>
      </c>
      <c r="B224" s="54" t="str">
        <f>""</f>
        <v/>
      </c>
      <c r="C224" s="49" t="str">
        <f>""</f>
        <v/>
      </c>
      <c r="D224" s="54" t="str">
        <f>""</f>
        <v/>
      </c>
      <c r="E224" s="49" t="str">
        <f>""</f>
        <v/>
      </c>
      <c r="F224" s="54" t="str">
        <f>""</f>
        <v/>
      </c>
      <c r="G224" s="49" t="str">
        <f>""</f>
        <v/>
      </c>
      <c r="H224" s="54" t="str">
        <f>""</f>
        <v/>
      </c>
      <c r="I224" s="49" t="str">
        <f>""</f>
        <v/>
      </c>
      <c r="J224" s="54" t="str">
        <f>""</f>
        <v/>
      </c>
      <c r="K224" s="49" t="str">
        <f>""</f>
        <v/>
      </c>
      <c r="L224" s="54">
        <v>1</v>
      </c>
      <c r="M224" s="49">
        <f>Table15[[#This Row],[DK]]/96</f>
        <v>1.0416666666666666E-2</v>
      </c>
      <c r="N224" s="54" t="str">
        <f>""</f>
        <v/>
      </c>
      <c r="O224" s="49" t="str">
        <f>""</f>
        <v/>
      </c>
      <c r="P224" s="54" t="str">
        <f>""</f>
        <v/>
      </c>
      <c r="Q224" s="49" t="str">
        <f>""</f>
        <v/>
      </c>
      <c r="R224" s="54" t="str">
        <f>""</f>
        <v/>
      </c>
      <c r="S224" s="49" t="str">
        <f>""</f>
        <v/>
      </c>
      <c r="T224" s="54" t="str">
        <f>""</f>
        <v/>
      </c>
      <c r="U224" s="49" t="str">
        <f>""</f>
        <v/>
      </c>
      <c r="V224" s="54" t="str">
        <f>""</f>
        <v/>
      </c>
      <c r="W224" s="49" t="str">
        <f>""</f>
        <v/>
      </c>
      <c r="X224" s="54" t="str">
        <f>""</f>
        <v/>
      </c>
      <c r="Y224" s="49" t="str">
        <f>""</f>
        <v/>
      </c>
      <c r="Z224" s="54" t="str">
        <f>""</f>
        <v/>
      </c>
      <c r="AA224" s="49" t="str">
        <f>""</f>
        <v/>
      </c>
      <c r="AB224" s="54" t="str">
        <f>""</f>
        <v/>
      </c>
      <c r="AC224" s="49" t="str">
        <f>""</f>
        <v/>
      </c>
      <c r="AD224" s="54" t="str">
        <f>""</f>
        <v/>
      </c>
      <c r="AE224" s="49" t="str">
        <f>""</f>
        <v/>
      </c>
      <c r="AF224" s="54" t="str">
        <f>""</f>
        <v/>
      </c>
      <c r="AG224" s="49" t="str">
        <f>""</f>
        <v/>
      </c>
      <c r="AH224" s="54" t="str">
        <f>""</f>
        <v/>
      </c>
      <c r="AI224" s="49" t="str">
        <f>""</f>
        <v/>
      </c>
      <c r="AJ224" s="54" t="str">
        <f>""</f>
        <v/>
      </c>
      <c r="AK224" s="49" t="str">
        <f>""</f>
        <v/>
      </c>
      <c r="AL224" s="54" t="str">
        <f>""</f>
        <v/>
      </c>
      <c r="AM224" s="49" t="str">
        <f>""</f>
        <v/>
      </c>
      <c r="AN224" s="54" t="str">
        <f>""</f>
        <v/>
      </c>
      <c r="AO224" s="49" t="str">
        <f>""</f>
        <v/>
      </c>
      <c r="AP224" s="54" t="str">
        <f>""</f>
        <v/>
      </c>
      <c r="AQ224" s="49" t="str">
        <f>""</f>
        <v/>
      </c>
      <c r="AR224" s="54" t="str">
        <f>""</f>
        <v/>
      </c>
      <c r="AS224" s="49" t="str">
        <f>""</f>
        <v/>
      </c>
      <c r="AT224" s="54" t="str">
        <f>""</f>
        <v/>
      </c>
      <c r="AU224" s="49" t="str">
        <f>""</f>
        <v/>
      </c>
      <c r="AV224" s="54" t="str">
        <f>""</f>
        <v/>
      </c>
      <c r="AW224" s="49" t="str">
        <f>""</f>
        <v/>
      </c>
      <c r="AX224" s="54" t="str">
        <f>""</f>
        <v/>
      </c>
      <c r="AY224" s="49" t="str">
        <f>""</f>
        <v/>
      </c>
    </row>
    <row r="225" spans="1:51" ht="99.75">
      <c r="A225" s="5" t="s">
        <v>291</v>
      </c>
      <c r="B225" s="34" t="str">
        <f>""</f>
        <v/>
      </c>
      <c r="C225" s="34" t="str">
        <f>""</f>
        <v/>
      </c>
      <c r="D225" s="34" t="str">
        <f>""</f>
        <v/>
      </c>
      <c r="E225" s="34" t="str">
        <f>""</f>
        <v/>
      </c>
      <c r="F225" s="34" t="str">
        <f>""</f>
        <v/>
      </c>
      <c r="G225" s="34" t="str">
        <f>""</f>
        <v/>
      </c>
      <c r="H225" s="34" t="str">
        <f>""</f>
        <v/>
      </c>
      <c r="I225" s="34" t="str">
        <f>""</f>
        <v/>
      </c>
      <c r="J225" s="34" t="str">
        <f>""</f>
        <v/>
      </c>
      <c r="K225" s="34" t="str">
        <f>""</f>
        <v/>
      </c>
      <c r="L225" s="34" t="str">
        <f>""</f>
        <v/>
      </c>
      <c r="M225" s="34" t="str">
        <f>""</f>
        <v/>
      </c>
      <c r="N225" s="34" t="str">
        <f>""</f>
        <v/>
      </c>
      <c r="O225" s="34" t="str">
        <f>""</f>
        <v/>
      </c>
      <c r="P225" s="34" t="str">
        <f>""</f>
        <v/>
      </c>
      <c r="Q225" s="34" t="str">
        <f>""</f>
        <v/>
      </c>
      <c r="R225" s="34" t="str">
        <f>""</f>
        <v/>
      </c>
      <c r="S225" s="34" t="str">
        <f>""</f>
        <v/>
      </c>
      <c r="T225" s="34" t="str">
        <f>""</f>
        <v/>
      </c>
      <c r="U225" s="34" t="str">
        <f>""</f>
        <v/>
      </c>
      <c r="V225" s="34" t="str">
        <f>""</f>
        <v/>
      </c>
      <c r="W225" s="34" t="str">
        <f>""</f>
        <v/>
      </c>
      <c r="X225" s="34" t="str">
        <f>""</f>
        <v/>
      </c>
      <c r="Y225" s="34" t="str">
        <f>""</f>
        <v/>
      </c>
      <c r="Z225" s="34" t="str">
        <f>""</f>
        <v/>
      </c>
      <c r="AA225" s="34" t="str">
        <f>""</f>
        <v/>
      </c>
      <c r="AB225" s="34" t="str">
        <f>""</f>
        <v/>
      </c>
      <c r="AC225" s="34" t="str">
        <f>""</f>
        <v/>
      </c>
      <c r="AD225" s="34" t="str">
        <f>""</f>
        <v/>
      </c>
      <c r="AE225" s="34" t="str">
        <f>""</f>
        <v/>
      </c>
      <c r="AF225" s="34" t="str">
        <f>""</f>
        <v/>
      </c>
      <c r="AG225" s="34" t="str">
        <f>""</f>
        <v/>
      </c>
      <c r="AH225" s="34" t="str">
        <f>""</f>
        <v/>
      </c>
      <c r="AI225" s="34" t="str">
        <f>""</f>
        <v/>
      </c>
      <c r="AJ225" s="34" t="str">
        <f>""</f>
        <v/>
      </c>
      <c r="AK225" s="34" t="str">
        <f>""</f>
        <v/>
      </c>
      <c r="AL225" s="34" t="str">
        <f>""</f>
        <v/>
      </c>
      <c r="AM225" s="34" t="str">
        <f>""</f>
        <v/>
      </c>
      <c r="AN225" s="34" t="str">
        <f>""</f>
        <v/>
      </c>
      <c r="AO225" s="34" t="str">
        <f>""</f>
        <v/>
      </c>
      <c r="AP225" s="34" t="str">
        <f>""</f>
        <v/>
      </c>
      <c r="AQ225" s="34" t="str">
        <f>""</f>
        <v/>
      </c>
      <c r="AR225" s="34" t="str">
        <f>""</f>
        <v/>
      </c>
      <c r="AS225" s="34" t="str">
        <f>""</f>
        <v/>
      </c>
      <c r="AT225" s="34" t="str">
        <f>""</f>
        <v/>
      </c>
      <c r="AU225" s="34" t="str">
        <f>""</f>
        <v/>
      </c>
      <c r="AV225" s="34" t="str">
        <f>""</f>
        <v/>
      </c>
      <c r="AW225" s="34" t="str">
        <f>""</f>
        <v/>
      </c>
      <c r="AX225" s="34" t="str">
        <f>""</f>
        <v/>
      </c>
      <c r="AY225" s="34" t="str">
        <f>""</f>
        <v/>
      </c>
    </row>
    <row r="226" spans="1:51" ht="23.25">
      <c r="A226" s="6" t="s">
        <v>292</v>
      </c>
      <c r="B226" s="14"/>
      <c r="C226" s="31"/>
      <c r="D226" s="30">
        <v>386</v>
      </c>
      <c r="E226" s="31">
        <f>Table15[[#This Row],[BE]]/401</f>
        <v>0.96259351620947631</v>
      </c>
      <c r="F226" s="30"/>
      <c r="G226" s="31"/>
      <c r="H226" s="30"/>
      <c r="I226" s="31"/>
      <c r="J226" s="30">
        <v>35</v>
      </c>
      <c r="K226" s="31">
        <f>Table15[[#This Row],[DE-BavPrivSec]]/35</f>
        <v>1</v>
      </c>
      <c r="L226" s="30">
        <v>95</v>
      </c>
      <c r="M226" s="31">
        <f>Table15[[#This Row],[DK]]/96</f>
        <v>0.98958333333333337</v>
      </c>
      <c r="N226" s="30">
        <v>68</v>
      </c>
      <c r="O226" s="31">
        <f>Table15[[#This Row],[EDPS]]/69</f>
        <v>0.98550724637681164</v>
      </c>
      <c r="P226" s="24"/>
      <c r="Q226" s="23"/>
      <c r="R226" s="24"/>
      <c r="S226" s="23"/>
      <c r="T226" s="24"/>
      <c r="U226" s="23"/>
      <c r="V226" s="24"/>
      <c r="W226" s="23">
        <f>Table15[[#This Row],[FI]]/50</f>
        <v>0</v>
      </c>
      <c r="X226" s="24"/>
      <c r="Y226" s="23"/>
      <c r="Z226" s="24"/>
      <c r="AA226" s="23"/>
      <c r="AB226" s="24">
        <v>130</v>
      </c>
      <c r="AC226" s="23">
        <f>Table15[[#This Row],[HU]]/134</f>
        <v>0.97014925373134331</v>
      </c>
      <c r="AD226" s="24"/>
      <c r="AE226" s="23"/>
      <c r="AF226" s="24">
        <v>55</v>
      </c>
      <c r="AG226" s="23">
        <f>Table15[[#This Row],[IT]]/55</f>
        <v>1</v>
      </c>
      <c r="AH226" s="24">
        <v>68</v>
      </c>
      <c r="AI226" s="23">
        <f>Table15[[#This Row],[LI]]/71</f>
        <v>0.95774647887323938</v>
      </c>
      <c r="AJ226" s="24"/>
      <c r="AK226" s="23"/>
      <c r="AL226" s="25">
        <v>176</v>
      </c>
      <c r="AM226" s="23">
        <f>Table15[[#This Row],[LV]]/179</f>
        <v>0.98324022346368711</v>
      </c>
      <c r="AN226" s="24">
        <v>104</v>
      </c>
      <c r="AO226" s="23">
        <f>Table15[[#This Row],[MT]]/109</f>
        <v>0.95412844036697253</v>
      </c>
      <c r="AP226" s="24">
        <v>888</v>
      </c>
      <c r="AQ226" s="31">
        <f>Table15[[#This Row],[NL]]/946</f>
        <v>0.93868921775898517</v>
      </c>
      <c r="AR226" s="34" t="str">
        <f>""</f>
        <v/>
      </c>
      <c r="AS226" s="35" t="str">
        <f>""</f>
        <v/>
      </c>
      <c r="AT226" s="24">
        <v>618</v>
      </c>
      <c r="AU226" s="23">
        <f>Table15[[#This Row],[PT]]/625</f>
        <v>0.98880000000000001</v>
      </c>
      <c r="AV226" s="24"/>
      <c r="AW226" s="23"/>
      <c r="AX226" s="24"/>
      <c r="AY226" s="23"/>
    </row>
    <row r="227" spans="1:51">
      <c r="A227" s="6" t="s">
        <v>293</v>
      </c>
      <c r="B227" s="14">
        <v>11</v>
      </c>
      <c r="C227" s="31">
        <f>Table15[[#This Row],[AT]]/B5</f>
        <v>1</v>
      </c>
      <c r="D227" s="30">
        <v>381</v>
      </c>
      <c r="E227" s="31">
        <f>Table15[[#This Row],[BE]]/401</f>
        <v>0.95012468827930174</v>
      </c>
      <c r="F227" s="30">
        <v>298</v>
      </c>
      <c r="G227" s="31">
        <f>Table15[[#This Row],[CY]]/316</f>
        <v>0.94303797468354433</v>
      </c>
      <c r="H227" s="30">
        <v>14</v>
      </c>
      <c r="I227" s="31">
        <f>Table15[[#This Row],[CZ]]/14</f>
        <v>1</v>
      </c>
      <c r="J227" s="30">
        <v>34</v>
      </c>
      <c r="K227" s="31">
        <f>Table15[[#This Row],[DE-BavPrivSec]]/35</f>
        <v>0.97142857142857142</v>
      </c>
      <c r="L227" s="30">
        <v>95</v>
      </c>
      <c r="M227" s="31">
        <f>Table15[[#This Row],[DK]]/96</f>
        <v>0.98958333333333337</v>
      </c>
      <c r="N227" s="30">
        <v>67</v>
      </c>
      <c r="O227" s="31">
        <f>Table15[[#This Row],[EDPS]]/69</f>
        <v>0.97101449275362317</v>
      </c>
      <c r="P227" s="24">
        <v>16</v>
      </c>
      <c r="Q227" s="23">
        <f>Table15[[#This Row],[EE]]/16</f>
        <v>1</v>
      </c>
      <c r="R227" s="24">
        <v>28</v>
      </c>
      <c r="S227" s="23">
        <f>Table15[[#This Row],[EL]]/28</f>
        <v>1</v>
      </c>
      <c r="T227" s="24"/>
      <c r="U227" s="23">
        <v>0.72</v>
      </c>
      <c r="V227" s="24">
        <v>48</v>
      </c>
      <c r="W227" s="23">
        <f>Table15[[#This Row],[FI]]/50</f>
        <v>0.96</v>
      </c>
      <c r="X227" s="24">
        <v>12</v>
      </c>
      <c r="Y227" s="23">
        <f>Table15[[#This Row],[FR]]/14</f>
        <v>0.8571428571428571</v>
      </c>
      <c r="Z227" s="24">
        <v>2794</v>
      </c>
      <c r="AA227" s="23">
        <f>Table15[[#This Row],[HR]]/3031</f>
        <v>0.9218079841636424</v>
      </c>
      <c r="AB227" s="24">
        <v>130</v>
      </c>
      <c r="AC227" s="23">
        <f>Table15[[#This Row],[HU]]/134</f>
        <v>0.97014925373134331</v>
      </c>
      <c r="AD227" s="24">
        <v>66</v>
      </c>
      <c r="AE227" s="23">
        <f>Table15[[#This Row],[IE]]/66</f>
        <v>1</v>
      </c>
      <c r="AF227" s="24">
        <v>55</v>
      </c>
      <c r="AG227" s="23">
        <f>Table15[[#This Row],[IT]]/55</f>
        <v>1</v>
      </c>
      <c r="AH227" s="24">
        <v>67</v>
      </c>
      <c r="AI227" s="23">
        <f>Table15[[#This Row],[LI]]/71</f>
        <v>0.94366197183098588</v>
      </c>
      <c r="AJ227" s="24">
        <v>9</v>
      </c>
      <c r="AK227" s="23">
        <f>Table15[[#This Row],[LT]]/9</f>
        <v>1</v>
      </c>
      <c r="AL227" s="25">
        <v>174</v>
      </c>
      <c r="AM227" s="23">
        <f>Table15[[#This Row],[LV]]/179</f>
        <v>0.97206703910614523</v>
      </c>
      <c r="AN227" s="24">
        <v>101</v>
      </c>
      <c r="AO227" s="23">
        <f>Table15[[#This Row],[MT]]/109</f>
        <v>0.92660550458715596</v>
      </c>
      <c r="AP227" s="24">
        <v>871</v>
      </c>
      <c r="AQ227" s="31">
        <f>Table15[[#This Row],[NL]]/946</f>
        <v>0.92071881606765327</v>
      </c>
      <c r="AR227" s="34" t="str">
        <f>""</f>
        <v/>
      </c>
      <c r="AS227" s="35" t="str">
        <f>""</f>
        <v/>
      </c>
      <c r="AT227" s="24">
        <v>611</v>
      </c>
      <c r="AU227" s="23">
        <f>Table15[[#This Row],[PT]]/625</f>
        <v>0.97760000000000002</v>
      </c>
      <c r="AV227" s="24">
        <v>48</v>
      </c>
      <c r="AW227" s="23">
        <f>Table15[[#This Row],[SE]]/48</f>
        <v>1</v>
      </c>
      <c r="AX227" s="24">
        <v>783</v>
      </c>
      <c r="AY227" s="23">
        <f>Table15[[#This Row],[SI]]/895</f>
        <v>0.87486033519553075</v>
      </c>
    </row>
    <row r="228" spans="1:51" ht="23.25">
      <c r="A228" s="6" t="s">
        <v>294</v>
      </c>
      <c r="B228" s="14">
        <v>2</v>
      </c>
      <c r="C228" s="31">
        <f>Table15[[#This Row],[AT]]/B227</f>
        <v>0.18181818181818182</v>
      </c>
      <c r="D228" s="30">
        <v>93</v>
      </c>
      <c r="E228" s="31">
        <f>Table15[[#This Row],[BE]]/401</f>
        <v>0.23192019950124687</v>
      </c>
      <c r="F228" s="30">
        <v>73</v>
      </c>
      <c r="G228" s="31">
        <f>Table15[[#This Row],[CY]]/316</f>
        <v>0.23101265822784811</v>
      </c>
      <c r="H228" s="30">
        <v>2</v>
      </c>
      <c r="I228" s="31">
        <f>Table15[[#This Row],[CZ]]/14</f>
        <v>0.14285714285714285</v>
      </c>
      <c r="J228" s="30">
        <v>16</v>
      </c>
      <c r="K228" s="31">
        <f>Table15[[#This Row],[DE-BavPrivSec]]/35</f>
        <v>0.45714285714285713</v>
      </c>
      <c r="L228" s="30">
        <v>31</v>
      </c>
      <c r="M228" s="31">
        <f>Table15[[#This Row],[DK]]/96</f>
        <v>0.32291666666666669</v>
      </c>
      <c r="N228" s="30">
        <v>25</v>
      </c>
      <c r="O228" s="31">
        <f>Table15[[#This Row],[EDPS]]/69</f>
        <v>0.36231884057971014</v>
      </c>
      <c r="P228" s="24">
        <v>6</v>
      </c>
      <c r="Q228" s="23">
        <f>Table15[[#This Row],[EE]]/16</f>
        <v>0.375</v>
      </c>
      <c r="R228" s="24">
        <v>6</v>
      </c>
      <c r="S228" s="23">
        <f>Table15[[#This Row],[EL]]/28</f>
        <v>0.21428571428571427</v>
      </c>
      <c r="T228" s="24"/>
      <c r="U228" s="23">
        <v>0.15</v>
      </c>
      <c r="V228" s="24">
        <v>10</v>
      </c>
      <c r="W228" s="23">
        <f>Table15[[#This Row],[FI]]/50</f>
        <v>0.2</v>
      </c>
      <c r="X228" s="24">
        <v>6</v>
      </c>
      <c r="Y228" s="23">
        <f>Table15[[#This Row],[FR]]/14</f>
        <v>0.42857142857142855</v>
      </c>
      <c r="Z228" s="24">
        <v>336</v>
      </c>
      <c r="AA228" s="23">
        <f>Table15[[#This Row],[HR]]/3031</f>
        <v>0.11085450346420324</v>
      </c>
      <c r="AB228" s="24">
        <v>17</v>
      </c>
      <c r="AC228" s="23">
        <f>Table15[[#This Row],[HU]]/134</f>
        <v>0.12686567164179105</v>
      </c>
      <c r="AD228" s="24">
        <v>17</v>
      </c>
      <c r="AE228" s="23">
        <f>Table15[[#This Row],[IE]]/66</f>
        <v>0.25757575757575757</v>
      </c>
      <c r="AF228" s="24">
        <v>5</v>
      </c>
      <c r="AG228" s="23">
        <f>Table15[[#This Row],[IT]]/55</f>
        <v>9.0909090909090912E-2</v>
      </c>
      <c r="AH228" s="24">
        <v>11</v>
      </c>
      <c r="AI228" s="23">
        <f>Table15[[#This Row],[LI]]/71</f>
        <v>0.15492957746478872</v>
      </c>
      <c r="AJ228" s="24">
        <v>2</v>
      </c>
      <c r="AK228" s="23">
        <f>Table15[[#This Row],[LT]]/9</f>
        <v>0.22222222222222221</v>
      </c>
      <c r="AL228" s="25">
        <v>10</v>
      </c>
      <c r="AM228" s="23">
        <f>Table15[[#This Row],[LV]]/179</f>
        <v>5.5865921787709494E-2</v>
      </c>
      <c r="AN228" s="24">
        <v>23</v>
      </c>
      <c r="AO228" s="23">
        <f>Table15[[#This Row],[MT]]/109</f>
        <v>0.21100917431192662</v>
      </c>
      <c r="AP228" s="24">
        <v>225</v>
      </c>
      <c r="AQ228" s="31">
        <f>Table15[[#This Row],[NL]]/946</f>
        <v>0.23784355179704017</v>
      </c>
      <c r="AR228" s="34" t="str">
        <f>""</f>
        <v/>
      </c>
      <c r="AS228" s="35" t="str">
        <f>""</f>
        <v/>
      </c>
      <c r="AT228" s="24">
        <v>77</v>
      </c>
      <c r="AU228" s="23">
        <f>Table15[[#This Row],[PT]]/625</f>
        <v>0.1232</v>
      </c>
      <c r="AV228" s="24">
        <v>3</v>
      </c>
      <c r="AW228" s="23">
        <f>Table15[[#This Row],[SE]]/48</f>
        <v>6.25E-2</v>
      </c>
      <c r="AX228" s="24">
        <v>74</v>
      </c>
      <c r="AY228" s="23">
        <f>Table15[[#This Row],[SI]]/895</f>
        <v>8.2681564245810052E-2</v>
      </c>
    </row>
    <row r="229" spans="1:51">
      <c r="A229" s="6" t="s">
        <v>295</v>
      </c>
      <c r="B229" s="14">
        <v>8</v>
      </c>
      <c r="C229" s="31">
        <f>Table15[[#This Row],[AT]]/B227</f>
        <v>0.72727272727272729</v>
      </c>
      <c r="D229" s="30">
        <v>219</v>
      </c>
      <c r="E229" s="31">
        <f>Table15[[#This Row],[BE]]/401</f>
        <v>0.54613466334164584</v>
      </c>
      <c r="F229" s="30">
        <v>19</v>
      </c>
      <c r="G229" s="31">
        <f>Table15[[#This Row],[CY]]/316</f>
        <v>6.0126582278481014E-2</v>
      </c>
      <c r="H229" s="30">
        <v>13</v>
      </c>
      <c r="I229" s="31">
        <f>Table15[[#This Row],[CZ]]/14</f>
        <v>0.9285714285714286</v>
      </c>
      <c r="J229" s="30">
        <v>23</v>
      </c>
      <c r="K229" s="31">
        <f>Table15[[#This Row],[DE-BavPrivSec]]/35</f>
        <v>0.65714285714285714</v>
      </c>
      <c r="L229" s="30">
        <v>95</v>
      </c>
      <c r="M229" s="31">
        <f>Table15[[#This Row],[DK]]/96</f>
        <v>0.98958333333333337</v>
      </c>
      <c r="N229" s="30">
        <v>37</v>
      </c>
      <c r="O229" s="31">
        <f>Table15[[#This Row],[EDPS]]/69</f>
        <v>0.53623188405797106</v>
      </c>
      <c r="P229" s="24">
        <v>12</v>
      </c>
      <c r="Q229" s="23">
        <f>Table15[[#This Row],[EE]]/16</f>
        <v>0.75</v>
      </c>
      <c r="R229" s="24">
        <v>28</v>
      </c>
      <c r="S229" s="23">
        <f>Table15[[#This Row],[EL]]/28</f>
        <v>1</v>
      </c>
      <c r="T229" s="24"/>
      <c r="U229" s="23">
        <v>0.15</v>
      </c>
      <c r="V229" s="24">
        <v>12</v>
      </c>
      <c r="W229" s="23">
        <f>Table15[[#This Row],[FI]]/50</f>
        <v>0.24</v>
      </c>
      <c r="X229" s="24">
        <v>4</v>
      </c>
      <c r="Y229" s="23">
        <f>Table15[[#This Row],[FR]]/14</f>
        <v>0.2857142857142857</v>
      </c>
      <c r="Z229" s="24">
        <v>2046</v>
      </c>
      <c r="AA229" s="23">
        <f>Table15[[#This Row],[HR]]/3031</f>
        <v>0.67502474430880899</v>
      </c>
      <c r="AB229" s="24">
        <v>110</v>
      </c>
      <c r="AC229" s="23">
        <f>Table15[[#This Row],[HU]]/134</f>
        <v>0.82089552238805974</v>
      </c>
      <c r="AD229" s="24">
        <v>45</v>
      </c>
      <c r="AE229" s="23">
        <f>Table15[[#This Row],[IE]]/66</f>
        <v>0.68181818181818177</v>
      </c>
      <c r="AF229" s="24">
        <v>20</v>
      </c>
      <c r="AG229" s="23">
        <f>Table15[[#This Row],[IT]]/55</f>
        <v>0.36363636363636365</v>
      </c>
      <c r="AH229" s="24">
        <v>46</v>
      </c>
      <c r="AI229" s="23">
        <f>Table15[[#This Row],[LI]]/71</f>
        <v>0.647887323943662</v>
      </c>
      <c r="AJ229" s="24">
        <v>4</v>
      </c>
      <c r="AK229" s="23">
        <f>Table15[[#This Row],[LT]]/9</f>
        <v>0.44444444444444442</v>
      </c>
      <c r="AL229" s="25">
        <v>124</v>
      </c>
      <c r="AM229" s="23">
        <f>Table15[[#This Row],[LV]]/179</f>
        <v>0.69273743016759781</v>
      </c>
      <c r="AN229" s="24">
        <v>32</v>
      </c>
      <c r="AO229" s="23">
        <f>Table15[[#This Row],[MT]]/109</f>
        <v>0.29357798165137616</v>
      </c>
      <c r="AP229" s="24">
        <v>585</v>
      </c>
      <c r="AQ229" s="31">
        <f>Table15[[#This Row],[NL]]/946</f>
        <v>0.61839323467230445</v>
      </c>
      <c r="AR229" s="34" t="str">
        <f>""</f>
        <v/>
      </c>
      <c r="AS229" s="35" t="str">
        <f>""</f>
        <v/>
      </c>
      <c r="AT229" s="24">
        <v>273</v>
      </c>
      <c r="AU229" s="23">
        <f>Table15[[#This Row],[PT]]/625</f>
        <v>0.43680000000000002</v>
      </c>
      <c r="AV229" s="24">
        <v>12</v>
      </c>
      <c r="AW229" s="23">
        <f>Table15[[#This Row],[SE]]/48</f>
        <v>0.25</v>
      </c>
      <c r="AX229" s="24">
        <v>570</v>
      </c>
      <c r="AY229" s="23">
        <f>Table15[[#This Row],[SI]]/895</f>
        <v>0.63687150837988826</v>
      </c>
    </row>
    <row r="230" spans="1:51">
      <c r="A230" s="6" t="s">
        <v>296</v>
      </c>
      <c r="B230" s="14">
        <v>7</v>
      </c>
      <c r="C230" s="31">
        <f>Table15[[#This Row],[AT]]/B227</f>
        <v>0.63636363636363635</v>
      </c>
      <c r="D230" s="30">
        <v>212</v>
      </c>
      <c r="E230" s="31">
        <f>Table15[[#This Row],[BE]]/401</f>
        <v>0.52867830423940154</v>
      </c>
      <c r="F230" s="30">
        <v>151</v>
      </c>
      <c r="G230" s="31">
        <f>Table15[[#This Row],[CY]]/316</f>
        <v>0.47784810126582278</v>
      </c>
      <c r="H230" s="30">
        <v>13</v>
      </c>
      <c r="I230" s="31">
        <f>Table15[[#This Row],[CZ]]/14</f>
        <v>0.9285714285714286</v>
      </c>
      <c r="J230" s="30">
        <v>32</v>
      </c>
      <c r="K230" s="31">
        <f>Table15[[#This Row],[DE-BavPrivSec]]/35</f>
        <v>0.91428571428571426</v>
      </c>
      <c r="L230" s="30">
        <v>95</v>
      </c>
      <c r="M230" s="31">
        <f>Table15[[#This Row],[DK]]/96</f>
        <v>0.98958333333333337</v>
      </c>
      <c r="N230" s="30">
        <v>35</v>
      </c>
      <c r="O230" s="31">
        <f>Table15[[#This Row],[EDPS]]/69</f>
        <v>0.50724637681159424</v>
      </c>
      <c r="P230" s="24">
        <v>14</v>
      </c>
      <c r="Q230" s="23">
        <f>Table15[[#This Row],[EE]]/16</f>
        <v>0.875</v>
      </c>
      <c r="R230" s="24">
        <v>19</v>
      </c>
      <c r="S230" s="23">
        <f>Table15[[#This Row],[EL]]/28</f>
        <v>0.6785714285714286</v>
      </c>
      <c r="T230" s="24"/>
      <c r="U230" s="23">
        <v>0.15</v>
      </c>
      <c r="V230" s="24">
        <v>32</v>
      </c>
      <c r="W230" s="23">
        <f>Table15[[#This Row],[FI]]/50</f>
        <v>0.64</v>
      </c>
      <c r="X230" s="24">
        <v>1</v>
      </c>
      <c r="Y230" s="23">
        <f>Table15[[#This Row],[FR]]/14</f>
        <v>7.1428571428571425E-2</v>
      </c>
      <c r="Z230" s="24">
        <v>1994</v>
      </c>
      <c r="AA230" s="23">
        <f>Table15[[#This Row],[HR]]/3031</f>
        <v>0.65786869020125371</v>
      </c>
      <c r="AB230" s="24">
        <v>86</v>
      </c>
      <c r="AC230" s="23">
        <f>Table15[[#This Row],[HU]]/134</f>
        <v>0.64179104477611937</v>
      </c>
      <c r="AD230" s="24">
        <v>54</v>
      </c>
      <c r="AE230" s="23">
        <f>Table15[[#This Row],[IE]]/66</f>
        <v>0.81818181818181823</v>
      </c>
      <c r="AF230" s="24">
        <v>36</v>
      </c>
      <c r="AG230" s="23">
        <f>Table15[[#This Row],[IT]]/55</f>
        <v>0.65454545454545454</v>
      </c>
      <c r="AH230" s="24">
        <v>51</v>
      </c>
      <c r="AI230" s="23">
        <f>Table15[[#This Row],[LI]]/71</f>
        <v>0.71830985915492962</v>
      </c>
      <c r="AJ230" s="24">
        <v>5</v>
      </c>
      <c r="AK230" s="23">
        <f>Table15[[#This Row],[LT]]/9</f>
        <v>0.55555555555555558</v>
      </c>
      <c r="AL230" s="25">
        <v>76</v>
      </c>
      <c r="AM230" s="23">
        <f>Table15[[#This Row],[LV]]/179</f>
        <v>0.42458100558659218</v>
      </c>
      <c r="AN230" s="24">
        <v>51</v>
      </c>
      <c r="AO230" s="23">
        <f>Table15[[#This Row],[MT]]/109</f>
        <v>0.46788990825688076</v>
      </c>
      <c r="AP230" s="24">
        <v>389</v>
      </c>
      <c r="AQ230" s="31">
        <f>Table15[[#This Row],[NL]]/946</f>
        <v>0.41120507399577166</v>
      </c>
      <c r="AR230" s="34" t="str">
        <f>""</f>
        <v/>
      </c>
      <c r="AS230" s="35" t="str">
        <f>""</f>
        <v/>
      </c>
      <c r="AT230" s="24">
        <v>333</v>
      </c>
      <c r="AU230" s="23">
        <f>Table15[[#This Row],[PT]]/625</f>
        <v>0.53280000000000005</v>
      </c>
      <c r="AV230" s="24">
        <v>2</v>
      </c>
      <c r="AW230" s="23">
        <f>Table15[[#This Row],[SE]]/48</f>
        <v>4.1666666666666664E-2</v>
      </c>
      <c r="AX230" s="24">
        <v>443</v>
      </c>
      <c r="AY230" s="23">
        <f>Table15[[#This Row],[SI]]/895</f>
        <v>0.49497206703910612</v>
      </c>
    </row>
    <row r="231" spans="1:51">
      <c r="A231" s="6" t="s">
        <v>297</v>
      </c>
      <c r="B231" s="14">
        <v>3</v>
      </c>
      <c r="C231" s="31">
        <f>Table15[[#This Row],[AT]]/B227</f>
        <v>0.27272727272727271</v>
      </c>
      <c r="D231" s="30">
        <v>22</v>
      </c>
      <c r="E231" s="31">
        <f>Table15[[#This Row],[BE]]/401</f>
        <v>5.4862842892768077E-2</v>
      </c>
      <c r="F231" s="30">
        <v>23</v>
      </c>
      <c r="G231" s="31">
        <f>Table15[[#This Row],[CY]]/316</f>
        <v>7.2784810126582278E-2</v>
      </c>
      <c r="H231" s="30">
        <v>3</v>
      </c>
      <c r="I231" s="31">
        <f>Table15[[#This Row],[CZ]]/14</f>
        <v>0.21428571428571427</v>
      </c>
      <c r="J231" s="30">
        <v>6</v>
      </c>
      <c r="K231" s="31">
        <f>Table15[[#This Row],[DE-BavPrivSec]]/35</f>
        <v>0.17142857142857143</v>
      </c>
      <c r="L231" s="30">
        <v>95</v>
      </c>
      <c r="M231" s="31">
        <f>Table15[[#This Row],[DK]]/96</f>
        <v>0.98958333333333337</v>
      </c>
      <c r="N231" s="30">
        <v>11</v>
      </c>
      <c r="O231" s="31">
        <f>Table15[[#This Row],[EDPS]]/69</f>
        <v>0.15942028985507245</v>
      </c>
      <c r="P231" s="24">
        <v>1</v>
      </c>
      <c r="Q231" s="23">
        <f>Table15[[#This Row],[EE]]/16</f>
        <v>6.25E-2</v>
      </c>
      <c r="R231" s="24">
        <v>2</v>
      </c>
      <c r="S231" s="23">
        <f>Table15[[#This Row],[EL]]/28</f>
        <v>7.1428571428571425E-2</v>
      </c>
      <c r="T231" s="24"/>
      <c r="U231" s="23"/>
      <c r="V231" s="24">
        <v>4</v>
      </c>
      <c r="W231" s="23">
        <f>Table15[[#This Row],[FI]]/50</f>
        <v>0.08</v>
      </c>
      <c r="X231" s="24">
        <v>3</v>
      </c>
      <c r="Y231" s="23">
        <f>Table15[[#This Row],[FR]]/14</f>
        <v>0.21428571428571427</v>
      </c>
      <c r="Z231" s="24"/>
      <c r="AA231" s="23">
        <f>Table15[[#This Row],[HR]]/3031</f>
        <v>0</v>
      </c>
      <c r="AB231" s="24">
        <v>14</v>
      </c>
      <c r="AC231" s="23">
        <f>Table15[[#This Row],[HU]]/134</f>
        <v>0.1044776119402985</v>
      </c>
      <c r="AD231" s="24">
        <v>4</v>
      </c>
      <c r="AE231" s="23">
        <f>Table15[[#This Row],[IE]]/66</f>
        <v>6.0606060606060608E-2</v>
      </c>
      <c r="AF231" s="24">
        <v>9</v>
      </c>
      <c r="AG231" s="23">
        <f>Table15[[#This Row],[IT]]/55</f>
        <v>0.16363636363636364</v>
      </c>
      <c r="AH231" s="24">
        <v>3</v>
      </c>
      <c r="AI231" s="23">
        <f>Table15[[#This Row],[LI]]/71</f>
        <v>4.2253521126760563E-2</v>
      </c>
      <c r="AJ231" s="24">
        <v>0</v>
      </c>
      <c r="AK231" s="23">
        <f>Table15[[#This Row],[LT]]/9</f>
        <v>0</v>
      </c>
      <c r="AL231" s="25">
        <v>3</v>
      </c>
      <c r="AM231" s="23">
        <f>Table15[[#This Row],[LV]]/179</f>
        <v>1.6759776536312849E-2</v>
      </c>
      <c r="AN231" s="24">
        <v>2</v>
      </c>
      <c r="AO231" s="23">
        <f>Table15[[#This Row],[MT]]/109</f>
        <v>1.834862385321101E-2</v>
      </c>
      <c r="AP231" s="24">
        <v>53</v>
      </c>
      <c r="AQ231" s="31">
        <f>Table15[[#This Row],[NL]]/946</f>
        <v>5.6025369978858354E-2</v>
      </c>
      <c r="AR231" s="34" t="str">
        <f>""</f>
        <v/>
      </c>
      <c r="AS231" s="35" t="str">
        <f>""</f>
        <v/>
      </c>
      <c r="AT231" s="24">
        <v>68</v>
      </c>
      <c r="AU231" s="23">
        <f>Table15[[#This Row],[PT]]/625</f>
        <v>0.10879999999999999</v>
      </c>
      <c r="AV231" s="24">
        <v>0</v>
      </c>
      <c r="AW231" s="23">
        <f>Table15[[#This Row],[SE]]/48</f>
        <v>0</v>
      </c>
      <c r="AX231" s="24">
        <v>33</v>
      </c>
      <c r="AY231" s="23">
        <f>Table15[[#This Row],[SI]]/895</f>
        <v>3.6871508379888271E-2</v>
      </c>
    </row>
    <row r="232" spans="1:51">
      <c r="A232" s="6" t="s">
        <v>298</v>
      </c>
      <c r="B232" s="14"/>
      <c r="C232" s="31">
        <f>Table15[[#This Row],[AT]]/B5</f>
        <v>0</v>
      </c>
      <c r="D232" s="30">
        <v>8</v>
      </c>
      <c r="E232" s="31">
        <f>Table15[[#This Row],[BE]]/401</f>
        <v>1.9950124688279301E-2</v>
      </c>
      <c r="F232" s="30">
        <v>3</v>
      </c>
      <c r="G232" s="31">
        <f>Table15[[#This Row],[CY]]/316</f>
        <v>9.4936708860759497E-3</v>
      </c>
      <c r="H232" s="30"/>
      <c r="I232" s="31">
        <f>Table15[[#This Row],[CZ]]/14</f>
        <v>0</v>
      </c>
      <c r="J232" s="30">
        <v>0</v>
      </c>
      <c r="K232" s="31">
        <f>Table15[[#This Row],[DE-BavPrivSec]]/35</f>
        <v>0</v>
      </c>
      <c r="L232" s="30"/>
      <c r="M232" s="31">
        <f>Table15[[#This Row],[DK]]/96</f>
        <v>0</v>
      </c>
      <c r="N232" s="30">
        <v>1</v>
      </c>
      <c r="O232" s="31">
        <f>Table15[[#This Row],[EDPS]]/69</f>
        <v>1.4492753623188406E-2</v>
      </c>
      <c r="P232" s="24">
        <v>0</v>
      </c>
      <c r="Q232" s="23">
        <f>Table15[[#This Row],[EE]]/16</f>
        <v>0</v>
      </c>
      <c r="R232" s="24">
        <v>0</v>
      </c>
      <c r="S232" s="23">
        <f>Table15[[#This Row],[EL]]/28</f>
        <v>0</v>
      </c>
      <c r="T232" s="24"/>
      <c r="U232" s="23"/>
      <c r="V232" s="24">
        <v>0</v>
      </c>
      <c r="W232" s="23">
        <f>Table15[[#This Row],[FI]]/50</f>
        <v>0</v>
      </c>
      <c r="X232" s="24"/>
      <c r="Y232" s="23">
        <f>Table15[[#This Row],[FR]]/14</f>
        <v>0</v>
      </c>
      <c r="Z232" s="24">
        <v>6</v>
      </c>
      <c r="AA232" s="23">
        <f>Table15[[#This Row],[HR]]/3031</f>
        <v>1.9795447047179148E-3</v>
      </c>
      <c r="AB232" s="24">
        <v>0</v>
      </c>
      <c r="AC232" s="23">
        <f>Table15[[#This Row],[HU]]/134</f>
        <v>0</v>
      </c>
      <c r="AD232" s="24">
        <v>0</v>
      </c>
      <c r="AE232" s="23">
        <f>Table15[[#This Row],[IE]]/66</f>
        <v>0</v>
      </c>
      <c r="AF232" s="24"/>
      <c r="AG232" s="23">
        <f>Table15[[#This Row],[IT]]/55</f>
        <v>0</v>
      </c>
      <c r="AH232" s="24">
        <v>0</v>
      </c>
      <c r="AI232" s="23">
        <f>Table15[[#This Row],[LI]]/71</f>
        <v>0</v>
      </c>
      <c r="AJ232" s="24">
        <v>0</v>
      </c>
      <c r="AK232" s="23">
        <f>Table15[[#This Row],[LT]]/9</f>
        <v>0</v>
      </c>
      <c r="AL232" s="25"/>
      <c r="AM232" s="23">
        <f>Table15[[#This Row],[LV]]/179</f>
        <v>0</v>
      </c>
      <c r="AN232" s="24">
        <v>0</v>
      </c>
      <c r="AO232" s="23">
        <f>Table15[[#This Row],[MT]]/109</f>
        <v>0</v>
      </c>
      <c r="AP232" s="24">
        <v>8</v>
      </c>
      <c r="AQ232" s="31">
        <f>Table15[[#This Row],[NL]]/946</f>
        <v>8.4566596194503175E-3</v>
      </c>
      <c r="AR232" s="34" t="str">
        <f>""</f>
        <v/>
      </c>
      <c r="AS232" s="35" t="str">
        <f>""</f>
        <v/>
      </c>
      <c r="AT232" s="24">
        <v>3</v>
      </c>
      <c r="AU232" s="23">
        <f>Table15[[#This Row],[PT]]/625</f>
        <v>4.7999999999999996E-3</v>
      </c>
      <c r="AV232" s="24"/>
      <c r="AW232" s="23"/>
      <c r="AX232" s="24">
        <v>2</v>
      </c>
      <c r="AY232" s="23">
        <f>Table15[[#This Row],[SI]]/895</f>
        <v>2.2346368715083797E-3</v>
      </c>
    </row>
    <row r="233" spans="1:51" ht="28.5">
      <c r="A233" s="3" t="s">
        <v>299</v>
      </c>
      <c r="B233" s="17"/>
      <c r="C233" s="31">
        <f>Table15[[#This Row],[AT]]/B5</f>
        <v>0</v>
      </c>
      <c r="D233" s="30">
        <v>7</v>
      </c>
      <c r="E233" s="31">
        <f>Table15[[#This Row],[BE]]/401</f>
        <v>1.7456359102244388E-2</v>
      </c>
      <c r="F233" s="30">
        <v>8</v>
      </c>
      <c r="G233" s="31">
        <f>Table15[[#This Row],[CY]]/316</f>
        <v>2.5316455696202531E-2</v>
      </c>
      <c r="H233" s="30"/>
      <c r="I233" s="31">
        <f>Table15[[#This Row],[CZ]]/14</f>
        <v>0</v>
      </c>
      <c r="J233" s="34" t="str">
        <f>""</f>
        <v/>
      </c>
      <c r="K233" s="34" t="str">
        <f>""</f>
        <v/>
      </c>
      <c r="L233" s="30">
        <v>1</v>
      </c>
      <c r="M233" s="31">
        <f>Table15[[#This Row],[DK]]/96</f>
        <v>1.0416666666666666E-2</v>
      </c>
      <c r="N233" s="30">
        <v>0</v>
      </c>
      <c r="O233" s="31">
        <f>Table15[[#This Row],[EDPS]]/69</f>
        <v>0</v>
      </c>
      <c r="P233" s="24">
        <v>0</v>
      </c>
      <c r="Q233" s="23">
        <f>Table15[[#This Row],[EE]]/16</f>
        <v>0</v>
      </c>
      <c r="R233" s="24">
        <v>0</v>
      </c>
      <c r="S233" s="23">
        <f>Table15[[#This Row],[EL]]/28</f>
        <v>0</v>
      </c>
      <c r="T233" s="24"/>
      <c r="U233" s="23"/>
      <c r="V233" s="24">
        <v>0</v>
      </c>
      <c r="W233" s="23">
        <f>Table15[[#This Row],[FI]]/50</f>
        <v>0</v>
      </c>
      <c r="X233" s="24">
        <v>0</v>
      </c>
      <c r="Y233" s="23">
        <f>Table15[[#This Row],[FR]]/14</f>
        <v>0</v>
      </c>
      <c r="Z233" s="24">
        <v>183</v>
      </c>
      <c r="AA233" s="23">
        <f>Table15[[#This Row],[HR]]/3031</f>
        <v>6.0376113493896405E-2</v>
      </c>
      <c r="AB233" s="24">
        <v>4</v>
      </c>
      <c r="AC233" s="23">
        <f>Table15[[#This Row],[HU]]/134</f>
        <v>2.9850746268656716E-2</v>
      </c>
      <c r="AD233" s="24"/>
      <c r="AE233" s="23">
        <f>Table15[[#This Row],[IE]]/66</f>
        <v>0</v>
      </c>
      <c r="AF233" s="24"/>
      <c r="AG233" s="23">
        <f>Table15[[#This Row],[IT]]/55</f>
        <v>0</v>
      </c>
      <c r="AH233" s="24">
        <v>3</v>
      </c>
      <c r="AI233" s="23">
        <f>Table15[[#This Row],[LI]]/71</f>
        <v>4.2253521126760563E-2</v>
      </c>
      <c r="AJ233" s="24">
        <v>0</v>
      </c>
      <c r="AK233" s="23">
        <f>Table15[[#This Row],[LT]]/9</f>
        <v>0</v>
      </c>
      <c r="AL233" s="25">
        <v>3</v>
      </c>
      <c r="AM233" s="23">
        <f>Table15[[#This Row],[LV]]/179</f>
        <v>1.6759776536312849E-2</v>
      </c>
      <c r="AN233" s="24">
        <v>5</v>
      </c>
      <c r="AO233" s="23">
        <f>Table15[[#This Row],[MT]]/109</f>
        <v>4.5871559633027525E-2</v>
      </c>
      <c r="AP233" s="24">
        <v>22</v>
      </c>
      <c r="AQ233" s="31">
        <f>Table15[[#This Row],[NL]]/946</f>
        <v>2.3255813953488372E-2</v>
      </c>
      <c r="AR233" s="34" t="str">
        <f>""</f>
        <v/>
      </c>
      <c r="AS233" s="35" t="str">
        <f>""</f>
        <v/>
      </c>
      <c r="AT233" s="24">
        <v>4</v>
      </c>
      <c r="AU233" s="23">
        <f>Table15[[#This Row],[PT]]/625</f>
        <v>6.4000000000000003E-3</v>
      </c>
      <c r="AV233" s="24"/>
      <c r="AW233" s="23"/>
      <c r="AX233" s="24">
        <v>89</v>
      </c>
      <c r="AY233" s="23">
        <f>Table15[[#This Row],[SI]]/895</f>
        <v>9.9441340782122911E-2</v>
      </c>
    </row>
    <row r="234" spans="1:51" ht="71.25">
      <c r="A234" s="5" t="s">
        <v>300</v>
      </c>
      <c r="B234" s="34" t="str">
        <f>""</f>
        <v/>
      </c>
      <c r="C234" s="34" t="str">
        <f>""</f>
        <v/>
      </c>
      <c r="D234" s="34" t="str">
        <f>""</f>
        <v/>
      </c>
      <c r="E234" s="34" t="str">
        <f>""</f>
        <v/>
      </c>
      <c r="F234" s="34" t="str">
        <f>""</f>
        <v/>
      </c>
      <c r="G234" s="34" t="str">
        <f>""</f>
        <v/>
      </c>
      <c r="H234" s="34" t="str">
        <f>""</f>
        <v/>
      </c>
      <c r="I234" s="34" t="str">
        <f>""</f>
        <v/>
      </c>
      <c r="J234" s="34" t="str">
        <f>""</f>
        <v/>
      </c>
      <c r="K234" s="34" t="str">
        <f>""</f>
        <v/>
      </c>
      <c r="L234" s="34" t="str">
        <f>""</f>
        <v/>
      </c>
      <c r="M234" s="34" t="str">
        <f>""</f>
        <v/>
      </c>
      <c r="N234" s="34" t="str">
        <f>""</f>
        <v/>
      </c>
      <c r="O234" s="34" t="str">
        <f>""</f>
        <v/>
      </c>
      <c r="P234" s="34" t="str">
        <f>""</f>
        <v/>
      </c>
      <c r="Q234" s="34" t="str">
        <f>""</f>
        <v/>
      </c>
      <c r="R234" s="34" t="str">
        <f>""</f>
        <v/>
      </c>
      <c r="S234" s="34" t="str">
        <f>""</f>
        <v/>
      </c>
      <c r="T234" s="34" t="str">
        <f>""</f>
        <v/>
      </c>
      <c r="U234" s="34" t="str">
        <f>""</f>
        <v/>
      </c>
      <c r="V234" s="34" t="str">
        <f>""</f>
        <v/>
      </c>
      <c r="W234" s="34" t="str">
        <f>""</f>
        <v/>
      </c>
      <c r="X234" s="34" t="str">
        <f>""</f>
        <v/>
      </c>
      <c r="Y234" s="34" t="str">
        <f>""</f>
        <v/>
      </c>
      <c r="Z234" s="34" t="str">
        <f>""</f>
        <v/>
      </c>
      <c r="AA234" s="34" t="str">
        <f>""</f>
        <v/>
      </c>
      <c r="AB234" s="34" t="str">
        <f>""</f>
        <v/>
      </c>
      <c r="AC234" s="34" t="str">
        <f>""</f>
        <v/>
      </c>
      <c r="AD234" s="34" t="str">
        <f>""</f>
        <v/>
      </c>
      <c r="AE234" s="34" t="str">
        <f>""</f>
        <v/>
      </c>
      <c r="AF234" s="34" t="str">
        <f>""</f>
        <v/>
      </c>
      <c r="AG234" s="34" t="str">
        <f>""</f>
        <v/>
      </c>
      <c r="AH234" s="34" t="str">
        <f>""</f>
        <v/>
      </c>
      <c r="AI234" s="34" t="str">
        <f>""</f>
        <v/>
      </c>
      <c r="AJ234" s="34" t="str">
        <f>""</f>
        <v/>
      </c>
      <c r="AK234" s="34" t="str">
        <f>""</f>
        <v/>
      </c>
      <c r="AL234" s="34" t="str">
        <f>""</f>
        <v/>
      </c>
      <c r="AM234" s="34" t="str">
        <f>""</f>
        <v/>
      </c>
      <c r="AN234" s="34" t="str">
        <f>""</f>
        <v/>
      </c>
      <c r="AO234" s="34" t="str">
        <f>""</f>
        <v/>
      </c>
      <c r="AP234" s="34" t="str">
        <f>""</f>
        <v/>
      </c>
      <c r="AQ234" s="34" t="str">
        <f>""</f>
        <v/>
      </c>
      <c r="AR234" s="34" t="str">
        <f>""</f>
        <v/>
      </c>
      <c r="AS234" s="34" t="str">
        <f>""</f>
        <v/>
      </c>
      <c r="AT234" s="34" t="str">
        <f>""</f>
        <v/>
      </c>
      <c r="AU234" s="34" t="str">
        <f>""</f>
        <v/>
      </c>
      <c r="AV234" s="34" t="str">
        <f>""</f>
        <v/>
      </c>
      <c r="AW234" s="34" t="str">
        <f>""</f>
        <v/>
      </c>
      <c r="AX234" s="34" t="str">
        <f>""</f>
        <v/>
      </c>
      <c r="AY234" s="34" t="str">
        <f>""</f>
        <v/>
      </c>
    </row>
    <row r="235" spans="1:51">
      <c r="A235" s="6" t="s">
        <v>232</v>
      </c>
      <c r="B235" s="14">
        <v>7</v>
      </c>
      <c r="C235" s="31">
        <f>Table15[[#This Row],[AT]]/B5</f>
        <v>0.63636363636363635</v>
      </c>
      <c r="D235" s="30">
        <v>366</v>
      </c>
      <c r="E235" s="31">
        <f>Table15[[#This Row],[BE]]/401</f>
        <v>0.91271820448877805</v>
      </c>
      <c r="F235" s="30">
        <v>278</v>
      </c>
      <c r="G235" s="31">
        <f>Table15[[#This Row],[CY]]/316</f>
        <v>0.879746835443038</v>
      </c>
      <c r="H235" s="30">
        <v>12</v>
      </c>
      <c r="I235" s="31">
        <f>Table15[[#This Row],[CZ]]/14</f>
        <v>0.8571428571428571</v>
      </c>
      <c r="J235" s="30">
        <v>23</v>
      </c>
      <c r="K235" s="31">
        <f>Table15[[#This Row],[DE-BavPrivSec]]/35</f>
        <v>0.65714285714285714</v>
      </c>
      <c r="L235" s="30">
        <v>93</v>
      </c>
      <c r="M235" s="31">
        <f>Table15[[#This Row],[DK]]/96</f>
        <v>0.96875</v>
      </c>
      <c r="N235" s="30">
        <v>63</v>
      </c>
      <c r="O235" s="31">
        <f>Table15[[#This Row],[EDPS]]/69</f>
        <v>0.91304347826086951</v>
      </c>
      <c r="P235" s="24">
        <v>14</v>
      </c>
      <c r="Q235" s="23">
        <f>Table15[[#This Row],[EE]]/16</f>
        <v>0.875</v>
      </c>
      <c r="R235" s="24">
        <v>19</v>
      </c>
      <c r="S235" s="23">
        <f>Table15[[#This Row],[EL]]/28</f>
        <v>0.6785714285714286</v>
      </c>
      <c r="T235" s="24"/>
      <c r="U235" s="23">
        <v>0.98799999999999999</v>
      </c>
      <c r="V235" s="24">
        <v>36</v>
      </c>
      <c r="W235" s="23">
        <f>Table15[[#This Row],[FI]]/50</f>
        <v>0.72</v>
      </c>
      <c r="X235" s="24">
        <v>6</v>
      </c>
      <c r="Y235" s="23">
        <f>Table15[[#This Row],[FR]]/14</f>
        <v>0.42857142857142855</v>
      </c>
      <c r="Z235" s="24">
        <v>2643</v>
      </c>
      <c r="AA235" s="23">
        <f>Table15[[#This Row],[HR]]/3031</f>
        <v>0.8719894424282415</v>
      </c>
      <c r="AB235" s="24">
        <v>126</v>
      </c>
      <c r="AC235" s="23">
        <f>Table15[[#This Row],[HU]]/134</f>
        <v>0.94029850746268662</v>
      </c>
      <c r="AD235" s="24">
        <v>50</v>
      </c>
      <c r="AE235" s="23">
        <f>Table15[[#This Row],[IE]]/66</f>
        <v>0.75757575757575757</v>
      </c>
      <c r="AF235" s="24">
        <v>27</v>
      </c>
      <c r="AG235" s="23">
        <f>Table15[[#This Row],[IT]]/55</f>
        <v>0.49090909090909091</v>
      </c>
      <c r="AH235" s="24">
        <v>64</v>
      </c>
      <c r="AI235" s="23">
        <f>Table15[[#This Row],[LI]]/71</f>
        <v>0.90140845070422537</v>
      </c>
      <c r="AJ235" s="24">
        <v>8</v>
      </c>
      <c r="AK235" s="23">
        <f>Table15[[#This Row],[LT]]/9</f>
        <v>0.88888888888888884</v>
      </c>
      <c r="AL235" s="25">
        <v>167</v>
      </c>
      <c r="AM235" s="23">
        <f>Table15[[#This Row],[LV]]/179</f>
        <v>0.93296089385474856</v>
      </c>
      <c r="AN235" s="24">
        <v>92</v>
      </c>
      <c r="AO235" s="23">
        <f>Table15[[#This Row],[MT]]/109</f>
        <v>0.84403669724770647</v>
      </c>
      <c r="AP235" s="24">
        <v>786</v>
      </c>
      <c r="AQ235" s="31">
        <f>Table15[[#This Row],[NL]]/946</f>
        <v>0.83086680761099363</v>
      </c>
      <c r="AR235" s="34" t="str">
        <f>""</f>
        <v/>
      </c>
      <c r="AS235" s="35" t="str">
        <f>""</f>
        <v/>
      </c>
      <c r="AT235" s="24">
        <v>533</v>
      </c>
      <c r="AU235" s="23">
        <f>Table15[[#This Row],[PT]]/625</f>
        <v>0.8528</v>
      </c>
      <c r="AV235" s="24">
        <v>42</v>
      </c>
      <c r="AW235" s="23">
        <f>Table15[[#This Row],[SE]]/48</f>
        <v>0.875</v>
      </c>
      <c r="AX235" s="24">
        <v>868</v>
      </c>
      <c r="AY235" s="23">
        <f>Table15[[#This Row],[SI]]/895</f>
        <v>0.96983240223463685</v>
      </c>
    </row>
    <row r="236" spans="1:51">
      <c r="A236" s="6" t="s">
        <v>233</v>
      </c>
      <c r="B236" s="14">
        <v>1</v>
      </c>
      <c r="C236" s="31">
        <f>Table15[[#This Row],[AT]]/B5</f>
        <v>9.0909090909090912E-2</v>
      </c>
      <c r="D236" s="30">
        <v>15</v>
      </c>
      <c r="E236" s="31">
        <f>Table15[[#This Row],[BE]]/401</f>
        <v>3.7406483790523692E-2</v>
      </c>
      <c r="F236" s="30">
        <v>9</v>
      </c>
      <c r="G236" s="31">
        <f>Table15[[#This Row],[CY]]/316</f>
        <v>2.8481012658227847E-2</v>
      </c>
      <c r="H236" s="30">
        <v>2</v>
      </c>
      <c r="I236" s="31">
        <f>Table15[[#This Row],[CZ]]/14</f>
        <v>0.14285714285714285</v>
      </c>
      <c r="J236" s="30">
        <v>4</v>
      </c>
      <c r="K236" s="31">
        <f>Table15[[#This Row],[DE-BavPrivSec]]/35</f>
        <v>0.11428571428571428</v>
      </c>
      <c r="L236" s="30">
        <v>1</v>
      </c>
      <c r="M236" s="31">
        <f>Table15[[#This Row],[DK]]/96</f>
        <v>1.0416666666666666E-2</v>
      </c>
      <c r="N236" s="30">
        <v>3</v>
      </c>
      <c r="O236" s="31">
        <f>Table15[[#This Row],[EDPS]]/69</f>
        <v>4.3478260869565216E-2</v>
      </c>
      <c r="P236" s="24">
        <v>1</v>
      </c>
      <c r="Q236" s="23">
        <f>Table15[[#This Row],[EE]]/16</f>
        <v>6.25E-2</v>
      </c>
      <c r="R236" s="24">
        <v>2</v>
      </c>
      <c r="S236" s="23">
        <f>Table15[[#This Row],[EL]]/28</f>
        <v>7.1428571428571425E-2</v>
      </c>
      <c r="T236" s="24"/>
      <c r="U236" s="23">
        <v>6.0000000000000001E-3</v>
      </c>
      <c r="V236" s="24">
        <v>6</v>
      </c>
      <c r="W236" s="23">
        <f>Table15[[#This Row],[FI]]/50</f>
        <v>0.12</v>
      </c>
      <c r="X236" s="24">
        <v>1</v>
      </c>
      <c r="Y236" s="23">
        <f>Table15[[#This Row],[FR]]/14</f>
        <v>7.1428571428571425E-2</v>
      </c>
      <c r="Z236" s="24">
        <v>59</v>
      </c>
      <c r="AA236" s="23">
        <f>Table15[[#This Row],[HR]]/3031</f>
        <v>1.9465522929726163E-2</v>
      </c>
      <c r="AB236" s="24">
        <v>4</v>
      </c>
      <c r="AC236" s="23">
        <f>Table15[[#This Row],[HU]]/134</f>
        <v>2.9850746268656716E-2</v>
      </c>
      <c r="AD236" s="24">
        <v>5</v>
      </c>
      <c r="AE236" s="23">
        <f>Table15[[#This Row],[IE]]/66</f>
        <v>7.575757575757576E-2</v>
      </c>
      <c r="AF236" s="24">
        <v>11</v>
      </c>
      <c r="AG236" s="23">
        <f>Table15[[#This Row],[IT]]/55</f>
        <v>0.2</v>
      </c>
      <c r="AH236" s="24">
        <v>1</v>
      </c>
      <c r="AI236" s="23">
        <f>Table15[[#This Row],[LI]]/71</f>
        <v>1.4084507042253521E-2</v>
      </c>
      <c r="AJ236" s="24">
        <v>1</v>
      </c>
      <c r="AK236" s="23">
        <f>Table15[[#This Row],[LT]]/9</f>
        <v>0.1111111111111111</v>
      </c>
      <c r="AL236" s="25">
        <v>2</v>
      </c>
      <c r="AM236" s="23">
        <f>Table15[[#This Row],[LV]]/179</f>
        <v>1.11731843575419E-2</v>
      </c>
      <c r="AN236" s="24">
        <v>7</v>
      </c>
      <c r="AO236" s="23">
        <f>Table15[[#This Row],[MT]]/109</f>
        <v>6.4220183486238536E-2</v>
      </c>
      <c r="AP236" s="24">
        <v>68</v>
      </c>
      <c r="AQ236" s="31">
        <f>Table15[[#This Row],[NL]]/946</f>
        <v>7.1881606765327691E-2</v>
      </c>
      <c r="AR236" s="34" t="str">
        <f>""</f>
        <v/>
      </c>
      <c r="AS236" s="35" t="str">
        <f>""</f>
        <v/>
      </c>
      <c r="AT236" s="24">
        <v>36</v>
      </c>
      <c r="AU236" s="23">
        <f>Table15[[#This Row],[PT]]/625</f>
        <v>5.7599999999999998E-2</v>
      </c>
      <c r="AV236" s="24">
        <v>2</v>
      </c>
      <c r="AW236" s="23">
        <f>Table15[[#This Row],[SE]]/48</f>
        <v>4.1666666666666664E-2</v>
      </c>
      <c r="AX236" s="24">
        <v>0</v>
      </c>
      <c r="AY236" s="23">
        <f>Table15[[#This Row],[SI]]/895</f>
        <v>0</v>
      </c>
    </row>
    <row r="237" spans="1:51">
      <c r="A237" s="6" t="s">
        <v>234</v>
      </c>
      <c r="B237" s="14">
        <v>2</v>
      </c>
      <c r="C237" s="31">
        <f>Table15[[#This Row],[AT]]/B5</f>
        <v>0.18181818181818182</v>
      </c>
      <c r="D237" s="30">
        <v>8</v>
      </c>
      <c r="E237" s="31">
        <f>Table15[[#This Row],[BE]]/401</f>
        <v>1.9950124688279301E-2</v>
      </c>
      <c r="F237" s="30">
        <v>1</v>
      </c>
      <c r="G237" s="31">
        <f>Table15[[#This Row],[CY]]/316</f>
        <v>3.1645569620253164E-3</v>
      </c>
      <c r="H237" s="30"/>
      <c r="I237" s="31">
        <f>Table15[[#This Row],[CZ]]/14</f>
        <v>0</v>
      </c>
      <c r="J237" s="30">
        <v>1</v>
      </c>
      <c r="K237" s="31">
        <f>Table15[[#This Row],[DE-BavPrivSec]]/35</f>
        <v>2.8571428571428571E-2</v>
      </c>
      <c r="L237" s="30"/>
      <c r="M237" s="31">
        <f>Table15[[#This Row],[DK]]/96</f>
        <v>0</v>
      </c>
      <c r="N237" s="30">
        <v>0</v>
      </c>
      <c r="O237" s="31">
        <f>Table15[[#This Row],[EDPS]]/69</f>
        <v>0</v>
      </c>
      <c r="P237" s="24">
        <v>0</v>
      </c>
      <c r="Q237" s="23">
        <f>Table15[[#This Row],[EE]]/16</f>
        <v>0</v>
      </c>
      <c r="R237" s="24">
        <v>3</v>
      </c>
      <c r="S237" s="23">
        <f>Table15[[#This Row],[EL]]/28</f>
        <v>0.10714285714285714</v>
      </c>
      <c r="T237" s="24"/>
      <c r="U237" s="23">
        <v>1E-3</v>
      </c>
      <c r="V237" s="24">
        <v>2</v>
      </c>
      <c r="W237" s="23">
        <f>Table15[[#This Row],[FI]]/50</f>
        <v>0.04</v>
      </c>
      <c r="X237" s="24">
        <v>1</v>
      </c>
      <c r="Y237" s="23">
        <f>Table15[[#This Row],[FR]]/14</f>
        <v>7.1428571428571425E-2</v>
      </c>
      <c r="Z237" s="24">
        <v>18</v>
      </c>
      <c r="AA237" s="23">
        <f>Table15[[#This Row],[HR]]/3031</f>
        <v>5.9386341141537445E-3</v>
      </c>
      <c r="AB237" s="24">
        <v>0</v>
      </c>
      <c r="AC237" s="23">
        <f>Table15[[#This Row],[HU]]/134</f>
        <v>0</v>
      </c>
      <c r="AD237" s="24">
        <v>6</v>
      </c>
      <c r="AE237" s="23">
        <f>Table15[[#This Row],[IE]]/66</f>
        <v>9.0909090909090912E-2</v>
      </c>
      <c r="AF237" s="24">
        <v>2</v>
      </c>
      <c r="AG237" s="23">
        <f>Table15[[#This Row],[IT]]/55</f>
        <v>3.6363636363636362E-2</v>
      </c>
      <c r="AH237" s="24">
        <v>1</v>
      </c>
      <c r="AI237" s="23">
        <f>Table15[[#This Row],[LI]]/71</f>
        <v>1.4084507042253521E-2</v>
      </c>
      <c r="AJ237" s="24">
        <v>0</v>
      </c>
      <c r="AK237" s="23">
        <f>Table15[[#This Row],[LT]]/9</f>
        <v>0</v>
      </c>
      <c r="AL237" s="25">
        <v>1</v>
      </c>
      <c r="AM237" s="23">
        <f>Table15[[#This Row],[LV]]/179</f>
        <v>5.5865921787709499E-3</v>
      </c>
      <c r="AN237" s="24">
        <v>0</v>
      </c>
      <c r="AO237" s="23">
        <f>Table15[[#This Row],[MT]]/109</f>
        <v>0</v>
      </c>
      <c r="AP237" s="24">
        <v>16</v>
      </c>
      <c r="AQ237" s="31">
        <f>Table15[[#This Row],[NL]]/946</f>
        <v>1.6913319238900635E-2</v>
      </c>
      <c r="AR237" s="34" t="str">
        <f>""</f>
        <v/>
      </c>
      <c r="AS237" s="35" t="str">
        <f>""</f>
        <v/>
      </c>
      <c r="AT237" s="24">
        <v>16</v>
      </c>
      <c r="AU237" s="23">
        <f>Table15[[#This Row],[PT]]/625</f>
        <v>2.5600000000000001E-2</v>
      </c>
      <c r="AV237" s="24">
        <v>2</v>
      </c>
      <c r="AW237" s="23">
        <f>Table15[[#This Row],[SE]]/48</f>
        <v>4.1666666666666664E-2</v>
      </c>
      <c r="AX237" s="24">
        <v>9</v>
      </c>
      <c r="AY237" s="23">
        <f>Table15[[#This Row],[SI]]/895</f>
        <v>1.0055865921787709E-2</v>
      </c>
    </row>
    <row r="238" spans="1:51">
      <c r="A238" s="6" t="s">
        <v>235</v>
      </c>
      <c r="B238" s="14"/>
      <c r="C238" s="31">
        <f>Table15[[#This Row],[AT]]/B5</f>
        <v>0</v>
      </c>
      <c r="D238" s="30">
        <v>0</v>
      </c>
      <c r="E238" s="31">
        <f>Table15[[#This Row],[BE]]/401</f>
        <v>0</v>
      </c>
      <c r="F238" s="30">
        <v>0</v>
      </c>
      <c r="G238" s="31">
        <f>Table15[[#This Row],[CY]]/316</f>
        <v>0</v>
      </c>
      <c r="H238" s="30"/>
      <c r="I238" s="31">
        <f>Table15[[#This Row],[CZ]]/14</f>
        <v>0</v>
      </c>
      <c r="J238" s="30">
        <v>1</v>
      </c>
      <c r="K238" s="31">
        <f>Table15[[#This Row],[DE-BavPrivSec]]/35</f>
        <v>2.8571428571428571E-2</v>
      </c>
      <c r="L238" s="30">
        <v>1</v>
      </c>
      <c r="M238" s="31">
        <f>Table15[[#This Row],[DK]]/96</f>
        <v>1.0416666666666666E-2</v>
      </c>
      <c r="N238" s="30">
        <v>1</v>
      </c>
      <c r="O238" s="31">
        <f>Table15[[#This Row],[EDPS]]/69</f>
        <v>1.4492753623188406E-2</v>
      </c>
      <c r="P238" s="24">
        <v>0</v>
      </c>
      <c r="Q238" s="23">
        <f>Table15[[#This Row],[EE]]/16</f>
        <v>0</v>
      </c>
      <c r="R238" s="24">
        <v>1</v>
      </c>
      <c r="S238" s="23">
        <f>Table15[[#This Row],[EL]]/28</f>
        <v>3.5714285714285712E-2</v>
      </c>
      <c r="T238" s="24"/>
      <c r="U238" s="23">
        <v>1E-3</v>
      </c>
      <c r="V238" s="24">
        <v>0</v>
      </c>
      <c r="W238" s="23">
        <f>Table15[[#This Row],[FI]]/50</f>
        <v>0</v>
      </c>
      <c r="X238" s="24">
        <v>4</v>
      </c>
      <c r="Y238" s="23">
        <f>Table15[[#This Row],[FR]]/14</f>
        <v>0.2857142857142857</v>
      </c>
      <c r="Z238" s="24">
        <v>12</v>
      </c>
      <c r="AA238" s="23">
        <f>Table15[[#This Row],[HR]]/3031</f>
        <v>3.9590894094358297E-3</v>
      </c>
      <c r="AB238" s="24">
        <v>0</v>
      </c>
      <c r="AC238" s="23">
        <f>Table15[[#This Row],[HU]]/134</f>
        <v>0</v>
      </c>
      <c r="AD238" s="24">
        <v>1</v>
      </c>
      <c r="AE238" s="23">
        <f>Table15[[#This Row],[IE]]/66</f>
        <v>1.5151515151515152E-2</v>
      </c>
      <c r="AF238" s="24">
        <v>4</v>
      </c>
      <c r="AG238" s="23">
        <f>Table15[[#This Row],[IT]]/55</f>
        <v>7.2727272727272724E-2</v>
      </c>
      <c r="AH238" s="24">
        <v>0</v>
      </c>
      <c r="AI238" s="23">
        <f>Table15[[#This Row],[LI]]/71</f>
        <v>0</v>
      </c>
      <c r="AJ238" s="24">
        <v>0</v>
      </c>
      <c r="AK238" s="23">
        <f>Table15[[#This Row],[LT]]/9</f>
        <v>0</v>
      </c>
      <c r="AL238" s="25"/>
      <c r="AM238" s="23">
        <f>Table15[[#This Row],[LV]]/179</f>
        <v>0</v>
      </c>
      <c r="AN238" s="24">
        <v>0</v>
      </c>
      <c r="AO238" s="23">
        <f>Table15[[#This Row],[MT]]/109</f>
        <v>0</v>
      </c>
      <c r="AP238" s="24">
        <v>8</v>
      </c>
      <c r="AQ238" s="31">
        <f>Table15[[#This Row],[NL]]/946</f>
        <v>8.4566596194503175E-3</v>
      </c>
      <c r="AR238" s="34" t="str">
        <f>""</f>
        <v/>
      </c>
      <c r="AS238" s="35" t="str">
        <f>""</f>
        <v/>
      </c>
      <c r="AT238" s="24">
        <v>6</v>
      </c>
      <c r="AU238" s="23">
        <f>Table15[[#This Row],[PT]]/625</f>
        <v>9.5999999999999992E-3</v>
      </c>
      <c r="AV238" s="24"/>
      <c r="AW238" s="23">
        <f>Table15[[#This Row],[SE]]/48</f>
        <v>0</v>
      </c>
      <c r="AX238" s="24">
        <v>3</v>
      </c>
      <c r="AY238" s="23">
        <f>Table15[[#This Row],[SI]]/895</f>
        <v>3.3519553072625698E-3</v>
      </c>
    </row>
    <row r="239" spans="1:51">
      <c r="A239" s="6" t="s">
        <v>236</v>
      </c>
      <c r="B239" s="1">
        <v>1</v>
      </c>
      <c r="C239" s="31">
        <f>Table15[[#This Row],[AT]]/B5</f>
        <v>9.0909090909090912E-2</v>
      </c>
      <c r="D239" s="30">
        <v>6</v>
      </c>
      <c r="E239" s="31">
        <f>Table15[[#This Row],[BE]]/401</f>
        <v>1.4962593516209476E-2</v>
      </c>
      <c r="F239" s="30">
        <v>4</v>
      </c>
      <c r="G239" s="31">
        <f>Table15[[#This Row],[CY]]/316</f>
        <v>1.2658227848101266E-2</v>
      </c>
      <c r="H239" s="30"/>
      <c r="I239" s="31">
        <f>Table15[[#This Row],[CZ]]/14</f>
        <v>0</v>
      </c>
      <c r="J239" s="30">
        <v>5</v>
      </c>
      <c r="K239" s="31">
        <f>Table15[[#This Row],[DE-BavPrivSec]]/35</f>
        <v>0.14285714285714285</v>
      </c>
      <c r="L239" s="30">
        <v>1</v>
      </c>
      <c r="M239" s="31">
        <f>Table15[[#This Row],[DK]]/96</f>
        <v>1.0416666666666666E-2</v>
      </c>
      <c r="N239" s="30">
        <v>2</v>
      </c>
      <c r="O239" s="31">
        <f>Table15[[#This Row],[EDPS]]/69</f>
        <v>2.8985507246376812E-2</v>
      </c>
      <c r="P239" s="24">
        <v>1</v>
      </c>
      <c r="Q239" s="23">
        <f>Table15[[#This Row],[EE]]/16</f>
        <v>6.25E-2</v>
      </c>
      <c r="R239" s="24">
        <v>2</v>
      </c>
      <c r="S239" s="23">
        <f>Table15[[#This Row],[EL]]/28</f>
        <v>7.1428571428571425E-2</v>
      </c>
      <c r="T239" s="24"/>
      <c r="U239" s="23">
        <v>4.0000000000000001E-3</v>
      </c>
      <c r="V239" s="24">
        <v>3</v>
      </c>
      <c r="W239" s="23">
        <f>Table15[[#This Row],[FI]]/50</f>
        <v>0.06</v>
      </c>
      <c r="X239" s="24">
        <v>1</v>
      </c>
      <c r="Y239" s="23">
        <f>Table15[[#This Row],[FR]]/14</f>
        <v>7.1428571428571425E-2</v>
      </c>
      <c r="Z239" s="24">
        <v>42</v>
      </c>
      <c r="AA239" s="23">
        <f>Table15[[#This Row],[HR]]/3031</f>
        <v>1.3856812933025405E-2</v>
      </c>
      <c r="AB239" s="24">
        <v>0</v>
      </c>
      <c r="AC239" s="23">
        <f>Table15[[#This Row],[HU]]/134</f>
        <v>0</v>
      </c>
      <c r="AD239" s="24">
        <v>3</v>
      </c>
      <c r="AE239" s="23">
        <f>Table15[[#This Row],[IE]]/66</f>
        <v>4.5454545454545456E-2</v>
      </c>
      <c r="AF239" s="24">
        <v>11</v>
      </c>
      <c r="AG239" s="23">
        <f>Table15[[#This Row],[IT]]/55</f>
        <v>0.2</v>
      </c>
      <c r="AH239" s="24">
        <v>0</v>
      </c>
      <c r="AI239" s="23">
        <f>Table15[[#This Row],[LI]]/71</f>
        <v>0</v>
      </c>
      <c r="AJ239" s="24">
        <v>0</v>
      </c>
      <c r="AK239" s="23">
        <f>Table15[[#This Row],[LT]]/9</f>
        <v>0</v>
      </c>
      <c r="AL239" s="25"/>
      <c r="AM239" s="23">
        <f>Table15[[#This Row],[LV]]/179</f>
        <v>0</v>
      </c>
      <c r="AN239" s="24">
        <v>4</v>
      </c>
      <c r="AO239" s="23">
        <f>Table15[[#This Row],[MT]]/109</f>
        <v>3.669724770642202E-2</v>
      </c>
      <c r="AP239" s="24">
        <v>12</v>
      </c>
      <c r="AQ239" s="31">
        <f>Table15[[#This Row],[NL]]/946</f>
        <v>1.2684989429175475E-2</v>
      </c>
      <c r="AR239" s="34" t="str">
        <f>""</f>
        <v/>
      </c>
      <c r="AS239" s="35" t="str">
        <f>""</f>
        <v/>
      </c>
      <c r="AT239" s="24">
        <v>17</v>
      </c>
      <c r="AU239" s="23">
        <f>Table15[[#This Row],[PT]]/625</f>
        <v>2.7199999999999998E-2</v>
      </c>
      <c r="AV239" s="24">
        <v>1</v>
      </c>
      <c r="AW239" s="23">
        <f>Table15[[#This Row],[SE]]/48</f>
        <v>2.0833333333333332E-2</v>
      </c>
      <c r="AX239" s="24">
        <v>0</v>
      </c>
      <c r="AY239" s="23">
        <f>Table15[[#This Row],[SI]]/895</f>
        <v>0</v>
      </c>
    </row>
    <row r="240" spans="1:51" ht="28.5">
      <c r="A240" s="3" t="s">
        <v>168</v>
      </c>
      <c r="B240" s="17"/>
      <c r="C240" s="31">
        <f>Table15[[#This Row],[AT]]/B5</f>
        <v>0</v>
      </c>
      <c r="D240" s="30">
        <v>6</v>
      </c>
      <c r="E240" s="31">
        <f>Table15[[#This Row],[BE]]/401</f>
        <v>1.4962593516209476E-2</v>
      </c>
      <c r="F240" s="30">
        <v>17</v>
      </c>
      <c r="G240" s="31">
        <f>Table15[[#This Row],[CY]]/316</f>
        <v>5.3797468354430382E-2</v>
      </c>
      <c r="H240" s="30"/>
      <c r="I240" s="31">
        <f>Table15[[#This Row],[CZ]]/14</f>
        <v>0</v>
      </c>
      <c r="J240" s="34" t="str">
        <f>""</f>
        <v/>
      </c>
      <c r="K240" s="34" t="str">
        <f>""</f>
        <v/>
      </c>
      <c r="L240" s="30"/>
      <c r="M240" s="31">
        <f>Table15[[#This Row],[DK]]/96</f>
        <v>0</v>
      </c>
      <c r="N240" s="30">
        <v>0</v>
      </c>
      <c r="O240" s="31">
        <f>Table15[[#This Row],[EDPS]]/69</f>
        <v>0</v>
      </c>
      <c r="P240" s="24">
        <v>0</v>
      </c>
      <c r="Q240" s="23">
        <f>Table15[[#This Row],[EE]]/16</f>
        <v>0</v>
      </c>
      <c r="R240" s="24">
        <v>1</v>
      </c>
      <c r="S240" s="23">
        <f>Table15[[#This Row],[EL]]/28</f>
        <v>3.5714285714285712E-2</v>
      </c>
      <c r="T240" s="24"/>
      <c r="U240" s="23"/>
      <c r="V240" s="24">
        <v>1</v>
      </c>
      <c r="W240" s="23">
        <f>Table15[[#This Row],[FI]]/50</f>
        <v>0.02</v>
      </c>
      <c r="X240" s="24">
        <v>1</v>
      </c>
      <c r="Y240" s="23">
        <f>Table15[[#This Row],[FR]]/14</f>
        <v>7.1428571428571425E-2</v>
      </c>
      <c r="Z240" s="24">
        <v>257</v>
      </c>
      <c r="AA240" s="23">
        <f>Table15[[#This Row],[HR]]/3031</f>
        <v>8.4790498185417354E-2</v>
      </c>
      <c r="AB240" s="24">
        <v>4</v>
      </c>
      <c r="AC240" s="23">
        <f>Table15[[#This Row],[HU]]/134</f>
        <v>2.9850746268656716E-2</v>
      </c>
      <c r="AD240" s="24">
        <v>1</v>
      </c>
      <c r="AE240" s="23">
        <f>Table15[[#This Row],[IE]]/66</f>
        <v>1.5151515151515152E-2</v>
      </c>
      <c r="AF240" s="24"/>
      <c r="AG240" s="23">
        <f>Table15[[#This Row],[IT]]/55</f>
        <v>0</v>
      </c>
      <c r="AH240" s="24">
        <v>5</v>
      </c>
      <c r="AI240" s="23">
        <f>Table15[[#This Row],[LI]]/71</f>
        <v>7.0422535211267609E-2</v>
      </c>
      <c r="AJ240" s="24">
        <v>0</v>
      </c>
      <c r="AK240" s="23">
        <f>Table15[[#This Row],[LT]]/9</f>
        <v>0</v>
      </c>
      <c r="AL240" s="25">
        <v>9</v>
      </c>
      <c r="AM240" s="23">
        <f>Table15[[#This Row],[LV]]/179</f>
        <v>5.027932960893855E-2</v>
      </c>
      <c r="AN240" s="24">
        <v>6</v>
      </c>
      <c r="AO240" s="23">
        <f>Table15[[#This Row],[MT]]/109</f>
        <v>5.5045871559633031E-2</v>
      </c>
      <c r="AP240" s="24">
        <v>28</v>
      </c>
      <c r="AQ240" s="31">
        <f>Table15[[#This Row],[NL]]/946</f>
        <v>2.9598308668076109E-2</v>
      </c>
      <c r="AR240" s="34" t="str">
        <f>""</f>
        <v/>
      </c>
      <c r="AS240" s="35" t="str">
        <f>""</f>
        <v/>
      </c>
      <c r="AT240" s="24">
        <v>17</v>
      </c>
      <c r="AU240" s="23">
        <f>Table15[[#This Row],[PT]]/625</f>
        <v>2.7199999999999998E-2</v>
      </c>
      <c r="AV240" s="24"/>
      <c r="AW240" s="23">
        <f>Table15[[#This Row],[SE]]/48</f>
        <v>0</v>
      </c>
      <c r="AX240" s="24">
        <v>15</v>
      </c>
      <c r="AY240" s="23">
        <f>Table15[[#This Row],[SI]]/895</f>
        <v>1.6759776536312849E-2</v>
      </c>
    </row>
    <row r="241" spans="1:51" ht="156.75">
      <c r="A241" s="5" t="s">
        <v>301</v>
      </c>
      <c r="B241" s="34" t="str">
        <f>""</f>
        <v/>
      </c>
      <c r="C241" s="34" t="str">
        <f>""</f>
        <v/>
      </c>
      <c r="D241" s="30">
        <v>140</v>
      </c>
      <c r="E241" s="31">
        <f>Table15[[#This Row],[BE]]/401</f>
        <v>0.3491271820448878</v>
      </c>
      <c r="F241" s="30">
        <v>153</v>
      </c>
      <c r="G241" s="31">
        <f>Table15[[#This Row],[CY]]/316</f>
        <v>0.48417721518987344</v>
      </c>
      <c r="H241" s="30">
        <v>7</v>
      </c>
      <c r="I241" s="31">
        <f>Table15[[#This Row],[CZ]]/14</f>
        <v>0.5</v>
      </c>
      <c r="J241" s="30">
        <v>8</v>
      </c>
      <c r="K241" s="31">
        <f>Table15[[#This Row],[DE-BavPrivSec]]/35</f>
        <v>0.22857142857142856</v>
      </c>
      <c r="L241" s="30">
        <v>40</v>
      </c>
      <c r="M241" s="31">
        <f>Table15[[#This Row],[DK]]/96</f>
        <v>0.41666666666666669</v>
      </c>
      <c r="N241" s="30">
        <v>45</v>
      </c>
      <c r="O241" s="31">
        <f>Table15[[#This Row],[EDPS]]/69</f>
        <v>0.65217391304347827</v>
      </c>
      <c r="P241" s="34" t="str">
        <f>""</f>
        <v/>
      </c>
      <c r="Q241" s="34" t="str">
        <f>""</f>
        <v/>
      </c>
      <c r="R241" s="24">
        <v>23</v>
      </c>
      <c r="S241" s="23">
        <f>Table15[[#This Row],[EL]]/28</f>
        <v>0.8214285714285714</v>
      </c>
      <c r="T241" s="34" t="str">
        <f>""</f>
        <v/>
      </c>
      <c r="U241" s="34" t="str">
        <f>""</f>
        <v/>
      </c>
      <c r="V241" s="24">
        <v>16</v>
      </c>
      <c r="W241" s="23">
        <f>Table15[[#This Row],[FI]]/50</f>
        <v>0.32</v>
      </c>
      <c r="X241" s="34" t="str">
        <f>""</f>
        <v/>
      </c>
      <c r="Y241" s="34" t="str">
        <f>""</f>
        <v/>
      </c>
      <c r="Z241" s="24">
        <v>1184</v>
      </c>
      <c r="AA241" s="23">
        <f>Table15[[#This Row],[HR]]/3031</f>
        <v>0.39063015506433518</v>
      </c>
      <c r="AB241" s="34" t="str">
        <f>""</f>
        <v/>
      </c>
      <c r="AC241" s="34" t="str">
        <f>""</f>
        <v/>
      </c>
      <c r="AD241" s="24">
        <v>38</v>
      </c>
      <c r="AE241" s="23">
        <f>Table15[[#This Row],[IE]]/66</f>
        <v>0.5757575757575758</v>
      </c>
      <c r="AF241" s="24">
        <v>29</v>
      </c>
      <c r="AG241" s="23">
        <f>Table15[[#This Row],[IT]]/55</f>
        <v>0.52727272727272723</v>
      </c>
      <c r="AH241" s="24">
        <v>21</v>
      </c>
      <c r="AI241" s="23">
        <f>Table15[[#This Row],[LI]]/71</f>
        <v>0.29577464788732394</v>
      </c>
      <c r="AJ241" s="24">
        <v>4</v>
      </c>
      <c r="AK241" s="23">
        <f>Table15[[#This Row],[LT]]/9</f>
        <v>0.44444444444444442</v>
      </c>
      <c r="AL241" s="25">
        <v>114</v>
      </c>
      <c r="AM241" s="23">
        <f>Table15[[#This Row],[LV]]/179</f>
        <v>0.63687150837988826</v>
      </c>
      <c r="AN241" s="24">
        <v>63</v>
      </c>
      <c r="AO241" s="23">
        <f>Table15[[#This Row],[MT]]/109</f>
        <v>0.57798165137614677</v>
      </c>
      <c r="AP241" s="24">
        <v>306</v>
      </c>
      <c r="AQ241" s="31">
        <f>Table15[[#This Row],[NL]]/946</f>
        <v>0.32346723044397463</v>
      </c>
      <c r="AR241" s="34" t="str">
        <f>""</f>
        <v/>
      </c>
      <c r="AS241" s="35" t="str">
        <f>""</f>
        <v/>
      </c>
      <c r="AT241" s="24">
        <v>389</v>
      </c>
      <c r="AU241" s="23">
        <f>Table15[[#This Row],[PT]]/625</f>
        <v>0.62239999999999995</v>
      </c>
      <c r="AV241" s="34" t="str">
        <f>""</f>
        <v/>
      </c>
      <c r="AW241" s="34" t="str">
        <f>""</f>
        <v/>
      </c>
      <c r="AX241" s="24">
        <v>121</v>
      </c>
      <c r="AY241" s="23">
        <f>Table15[[#This Row],[SI]]/895</f>
        <v>0.13519553072625698</v>
      </c>
    </row>
    <row r="242" spans="1:51" ht="128.25">
      <c r="A242" s="5" t="s">
        <v>302</v>
      </c>
      <c r="B242" s="34" t="str">
        <f>""</f>
        <v/>
      </c>
      <c r="C242" s="34" t="str">
        <f>""</f>
        <v/>
      </c>
      <c r="D242" s="34" t="str">
        <f>""</f>
        <v/>
      </c>
      <c r="E242" s="34" t="str">
        <f>""</f>
        <v/>
      </c>
      <c r="F242" s="34" t="str">
        <f>""</f>
        <v/>
      </c>
      <c r="G242" s="34" t="str">
        <f>""</f>
        <v/>
      </c>
      <c r="H242" s="34" t="str">
        <f>""</f>
        <v/>
      </c>
      <c r="I242" s="34" t="str">
        <f>""</f>
        <v/>
      </c>
      <c r="J242" s="34" t="str">
        <f>""</f>
        <v/>
      </c>
      <c r="K242" s="34" t="str">
        <f>""</f>
        <v/>
      </c>
      <c r="L242" s="34" t="str">
        <f>""</f>
        <v/>
      </c>
      <c r="M242" s="34" t="str">
        <f>""</f>
        <v/>
      </c>
      <c r="N242" s="34" t="str">
        <f>""</f>
        <v/>
      </c>
      <c r="O242" s="34" t="str">
        <f>""</f>
        <v/>
      </c>
      <c r="P242" s="34" t="str">
        <f>""</f>
        <v/>
      </c>
      <c r="Q242" s="34" t="str">
        <f>""</f>
        <v/>
      </c>
      <c r="R242" s="34" t="str">
        <f>""</f>
        <v/>
      </c>
      <c r="S242" s="34" t="str">
        <f>""</f>
        <v/>
      </c>
      <c r="T242" s="34" t="str">
        <f>""</f>
        <v/>
      </c>
      <c r="U242" s="34" t="str">
        <f>""</f>
        <v/>
      </c>
      <c r="V242" s="34" t="str">
        <f>""</f>
        <v/>
      </c>
      <c r="W242" s="34" t="str">
        <f>""</f>
        <v/>
      </c>
      <c r="X242" s="34" t="str">
        <f>""</f>
        <v/>
      </c>
      <c r="Y242" s="34" t="str">
        <f>""</f>
        <v/>
      </c>
      <c r="Z242" s="34" t="str">
        <f>""</f>
        <v/>
      </c>
      <c r="AA242" s="34" t="str">
        <f>""</f>
        <v/>
      </c>
      <c r="AB242" s="34" t="str">
        <f>""</f>
        <v/>
      </c>
      <c r="AC242" s="34" t="str">
        <f>""</f>
        <v/>
      </c>
      <c r="AD242" s="34" t="str">
        <f>""</f>
        <v/>
      </c>
      <c r="AE242" s="34" t="str">
        <f>""</f>
        <v/>
      </c>
      <c r="AF242" s="34" t="str">
        <f>""</f>
        <v/>
      </c>
      <c r="AG242" s="34" t="str">
        <f>""</f>
        <v/>
      </c>
      <c r="AH242" s="34" t="str">
        <f>""</f>
        <v/>
      </c>
      <c r="AI242" s="34" t="str">
        <f>""</f>
        <v/>
      </c>
      <c r="AJ242" s="34" t="str">
        <f>""</f>
        <v/>
      </c>
      <c r="AK242" s="34" t="str">
        <f>""</f>
        <v/>
      </c>
      <c r="AL242" s="34" t="str">
        <f>""</f>
        <v/>
      </c>
      <c r="AM242" s="34" t="str">
        <f>""</f>
        <v/>
      </c>
      <c r="AN242" s="34" t="str">
        <f>""</f>
        <v/>
      </c>
      <c r="AO242" s="34" t="str">
        <f>""</f>
        <v/>
      </c>
      <c r="AP242" s="34" t="str">
        <f>""</f>
        <v/>
      </c>
      <c r="AQ242" s="34" t="str">
        <f>""</f>
        <v/>
      </c>
      <c r="AR242" s="34" t="str">
        <f>""</f>
        <v/>
      </c>
      <c r="AS242" s="34" t="str">
        <f>""</f>
        <v/>
      </c>
      <c r="AT242" s="34" t="str">
        <f>""</f>
        <v/>
      </c>
      <c r="AU242" s="34" t="str">
        <f>""</f>
        <v/>
      </c>
      <c r="AV242" s="34" t="str">
        <f>""</f>
        <v/>
      </c>
      <c r="AW242" s="34" t="str">
        <f>""</f>
        <v/>
      </c>
      <c r="AX242" s="34" t="str">
        <f>""</f>
        <v/>
      </c>
      <c r="AY242" s="34" t="str">
        <f>""</f>
        <v/>
      </c>
    </row>
    <row r="243" spans="1:51">
      <c r="A243" s="3" t="s">
        <v>303</v>
      </c>
      <c r="B243" s="34" t="str">
        <f>""</f>
        <v/>
      </c>
      <c r="C243" s="34" t="str">
        <f>""</f>
        <v/>
      </c>
      <c r="D243" s="30">
        <v>307</v>
      </c>
      <c r="E243" s="31">
        <f>Table15[[#This Row],[BE]]/401</f>
        <v>0.76558603491271815</v>
      </c>
      <c r="F243" s="30">
        <v>191</v>
      </c>
      <c r="G243" s="31">
        <f>Table15[[#This Row],[CY]]/316</f>
        <v>0.60443037974683544</v>
      </c>
      <c r="H243" s="30">
        <v>8</v>
      </c>
      <c r="I243" s="31">
        <f>Table15[[#This Row],[CZ]]/14</f>
        <v>0.5714285714285714</v>
      </c>
      <c r="J243" s="30">
        <v>19</v>
      </c>
      <c r="K243" s="31">
        <f>Table15[[#This Row],[DE-BavPrivSec]]/35</f>
        <v>0.54285714285714282</v>
      </c>
      <c r="L243" s="30">
        <v>38</v>
      </c>
      <c r="M243" s="31">
        <f>Table15[[#This Row],[DK]]/96</f>
        <v>0.39583333333333331</v>
      </c>
      <c r="N243" s="30">
        <v>48</v>
      </c>
      <c r="O243" s="31">
        <f>Table15[[#This Row],[EDPS]]/69</f>
        <v>0.69565217391304346</v>
      </c>
      <c r="P243" s="24">
        <v>6</v>
      </c>
      <c r="Q243" s="23">
        <f>Table15[[#This Row],[EE]]/16</f>
        <v>0.375</v>
      </c>
      <c r="R243" s="24">
        <v>7</v>
      </c>
      <c r="S243" s="23">
        <f>Table15[[#This Row],[EL]]/28</f>
        <v>0.25</v>
      </c>
      <c r="T243" s="34" t="str">
        <f>""</f>
        <v/>
      </c>
      <c r="U243" s="34" t="str">
        <f>""</f>
        <v/>
      </c>
      <c r="V243" s="24">
        <v>45</v>
      </c>
      <c r="W243" s="23">
        <f>Table15[[#This Row],[FI]]/50</f>
        <v>0.9</v>
      </c>
      <c r="X243" s="34" t="str">
        <f>""</f>
        <v/>
      </c>
      <c r="Y243" s="34" t="str">
        <f>""</f>
        <v/>
      </c>
      <c r="Z243" s="24">
        <v>2198</v>
      </c>
      <c r="AA243" s="23">
        <f>Table15[[#This Row],[HR]]/3031</f>
        <v>0.72517321016166281</v>
      </c>
      <c r="AB243" s="24">
        <v>97</v>
      </c>
      <c r="AC243" s="23">
        <f>Table15[[#This Row],[HU]]/134</f>
        <v>0.72388059701492535</v>
      </c>
      <c r="AD243" s="24">
        <v>51</v>
      </c>
      <c r="AE243" s="23">
        <f>Table15[[#This Row],[IE]]/66</f>
        <v>0.77272727272727271</v>
      </c>
      <c r="AF243" s="24">
        <v>38</v>
      </c>
      <c r="AG243" s="23">
        <f>Table15[[#This Row],[IT]]/55</f>
        <v>0.69090909090909092</v>
      </c>
      <c r="AH243" s="24">
        <v>38</v>
      </c>
      <c r="AI243" s="23">
        <f>Table15[[#This Row],[LI]]/71</f>
        <v>0.53521126760563376</v>
      </c>
      <c r="AJ243" s="24">
        <v>6</v>
      </c>
      <c r="AK243" s="23">
        <f>Table15[[#This Row],[LT]]/9</f>
        <v>0.66666666666666663</v>
      </c>
      <c r="AL243" s="25">
        <v>125</v>
      </c>
      <c r="AM243" s="23">
        <f>Table15[[#This Row],[LV]]/179</f>
        <v>0.6983240223463687</v>
      </c>
      <c r="AN243" s="24">
        <v>88</v>
      </c>
      <c r="AO243" s="23">
        <f>Table15[[#This Row],[MT]]/109</f>
        <v>0.80733944954128445</v>
      </c>
      <c r="AP243" s="24">
        <v>643</v>
      </c>
      <c r="AQ243" s="31">
        <f>Table15[[#This Row],[NL]]/946</f>
        <v>0.67970401691331928</v>
      </c>
      <c r="AR243" s="34" t="str">
        <f>""</f>
        <v/>
      </c>
      <c r="AS243" s="35" t="str">
        <f>""</f>
        <v/>
      </c>
      <c r="AT243" s="24">
        <v>522</v>
      </c>
      <c r="AU243" s="23">
        <f>Table15[[#This Row],[PT]]/625</f>
        <v>0.83520000000000005</v>
      </c>
      <c r="AV243" s="34" t="str">
        <f>""</f>
        <v/>
      </c>
      <c r="AW243" s="34" t="str">
        <f>""</f>
        <v/>
      </c>
      <c r="AX243" s="24">
        <v>100</v>
      </c>
      <c r="AY243" s="23">
        <f>Table15[[#This Row],[SI]]/895</f>
        <v>0.11173184357541899</v>
      </c>
    </row>
    <row r="244" spans="1:51">
      <c r="A244" s="3" t="s">
        <v>304</v>
      </c>
      <c r="B244" s="34" t="str">
        <f>""</f>
        <v/>
      </c>
      <c r="C244" s="34" t="str">
        <f>""</f>
        <v/>
      </c>
      <c r="D244" s="30">
        <v>114</v>
      </c>
      <c r="E244" s="31">
        <f>Table15[[#This Row],[BE]]/401</f>
        <v>0.28428927680798005</v>
      </c>
      <c r="F244" s="30">
        <v>200</v>
      </c>
      <c r="G244" s="31">
        <f>Table15[[#This Row],[CY]]/316</f>
        <v>0.63291139240506333</v>
      </c>
      <c r="H244" s="30">
        <v>6</v>
      </c>
      <c r="I244" s="31">
        <f>Table15[[#This Row],[CZ]]/14</f>
        <v>0.42857142857142855</v>
      </c>
      <c r="J244" s="30">
        <v>11</v>
      </c>
      <c r="K244" s="31">
        <f>Table15[[#This Row],[DE-BavPrivSec]]/35</f>
        <v>0.31428571428571428</v>
      </c>
      <c r="L244" s="30">
        <v>31</v>
      </c>
      <c r="M244" s="31">
        <f>Table15[[#This Row],[DK]]/96</f>
        <v>0.32291666666666669</v>
      </c>
      <c r="N244" s="30">
        <v>36</v>
      </c>
      <c r="O244" s="31">
        <f>Table15[[#This Row],[EDPS]]/69</f>
        <v>0.52173913043478259</v>
      </c>
      <c r="P244" s="24">
        <v>7</v>
      </c>
      <c r="Q244" s="23">
        <f>Table15[[#This Row],[EE]]/16</f>
        <v>0.4375</v>
      </c>
      <c r="R244" s="24">
        <v>7</v>
      </c>
      <c r="S244" s="23">
        <f>Table15[[#This Row],[EL]]/28</f>
        <v>0.25</v>
      </c>
      <c r="T244" s="34" t="str">
        <f>""</f>
        <v/>
      </c>
      <c r="U244" s="34" t="str">
        <f>""</f>
        <v/>
      </c>
      <c r="V244" s="24">
        <v>33</v>
      </c>
      <c r="W244" s="23">
        <f>Table15[[#This Row],[FI]]/50</f>
        <v>0.66</v>
      </c>
      <c r="X244" s="34" t="str">
        <f>""</f>
        <v/>
      </c>
      <c r="Y244" s="34" t="str">
        <f>""</f>
        <v/>
      </c>
      <c r="Z244" s="24">
        <v>1408</v>
      </c>
      <c r="AA244" s="23">
        <f>Table15[[#This Row],[HR]]/3031</f>
        <v>0.46453315737380402</v>
      </c>
      <c r="AB244" s="24">
        <v>65</v>
      </c>
      <c r="AC244" s="23">
        <f>Table15[[#This Row],[HU]]/134</f>
        <v>0.48507462686567165</v>
      </c>
      <c r="AD244" s="24">
        <v>48</v>
      </c>
      <c r="AE244" s="23">
        <f>Table15[[#This Row],[IE]]/66</f>
        <v>0.72727272727272729</v>
      </c>
      <c r="AF244" s="24">
        <v>29</v>
      </c>
      <c r="AG244" s="23">
        <f>Table15[[#This Row],[IT]]/55</f>
        <v>0.52727272727272723</v>
      </c>
      <c r="AH244" s="24">
        <v>40</v>
      </c>
      <c r="AI244" s="23">
        <f>Table15[[#This Row],[LI]]/71</f>
        <v>0.56338028169014087</v>
      </c>
      <c r="AJ244" s="24">
        <v>8</v>
      </c>
      <c r="AK244" s="23">
        <f>Table15[[#This Row],[LT]]/9</f>
        <v>0.88888888888888884</v>
      </c>
      <c r="AL244" s="25">
        <v>89</v>
      </c>
      <c r="AM244" s="23">
        <f>Table15[[#This Row],[LV]]/179</f>
        <v>0.4972067039106145</v>
      </c>
      <c r="AN244" s="24">
        <v>67</v>
      </c>
      <c r="AO244" s="23">
        <f>Table15[[#This Row],[MT]]/109</f>
        <v>0.61467889908256879</v>
      </c>
      <c r="AP244" s="24">
        <v>531</v>
      </c>
      <c r="AQ244" s="31">
        <f>Table15[[#This Row],[NL]]/946</f>
        <v>0.56131078224101483</v>
      </c>
      <c r="AR244" s="34" t="str">
        <f>""</f>
        <v/>
      </c>
      <c r="AS244" s="35" t="str">
        <f>""</f>
        <v/>
      </c>
      <c r="AT244" s="24">
        <v>482</v>
      </c>
      <c r="AU244" s="23">
        <f>Table15[[#This Row],[PT]]/625</f>
        <v>0.7712</v>
      </c>
      <c r="AV244" s="34" t="str">
        <f>""</f>
        <v/>
      </c>
      <c r="AW244" s="34" t="str">
        <f>""</f>
        <v/>
      </c>
      <c r="AX244" s="24">
        <v>31</v>
      </c>
      <c r="AY244" s="23">
        <f>Table15[[#This Row],[SI]]/895</f>
        <v>3.4636871508379886E-2</v>
      </c>
    </row>
    <row r="245" spans="1:51">
      <c r="A245" s="3" t="s">
        <v>305</v>
      </c>
      <c r="B245" s="34" t="str">
        <f>""</f>
        <v/>
      </c>
      <c r="C245" s="34" t="str">
        <f>""</f>
        <v/>
      </c>
      <c r="D245" s="30">
        <v>312</v>
      </c>
      <c r="E245" s="31">
        <f>Table15[[#This Row],[BE]]/401</f>
        <v>0.77805486284289271</v>
      </c>
      <c r="F245" s="30">
        <v>196</v>
      </c>
      <c r="G245" s="31">
        <f>Table15[[#This Row],[CY]]/316</f>
        <v>0.620253164556962</v>
      </c>
      <c r="H245" s="30">
        <v>6</v>
      </c>
      <c r="I245" s="31">
        <f>Table15[[#This Row],[CZ]]/14</f>
        <v>0.42857142857142855</v>
      </c>
      <c r="J245" s="30">
        <v>16</v>
      </c>
      <c r="K245" s="31">
        <f>Table15[[#This Row],[DE-BavPrivSec]]/35</f>
        <v>0.45714285714285713</v>
      </c>
      <c r="L245" s="30">
        <v>25</v>
      </c>
      <c r="M245" s="31">
        <f>Table15[[#This Row],[DK]]/96</f>
        <v>0.26041666666666669</v>
      </c>
      <c r="N245" s="30">
        <v>40</v>
      </c>
      <c r="O245" s="31">
        <f>Table15[[#This Row],[EDPS]]/69</f>
        <v>0.57971014492753625</v>
      </c>
      <c r="P245" s="24">
        <v>13</v>
      </c>
      <c r="Q245" s="23">
        <f>Table15[[#This Row],[EE]]/16</f>
        <v>0.8125</v>
      </c>
      <c r="R245" s="24">
        <v>4</v>
      </c>
      <c r="S245" s="23">
        <f>Table15[[#This Row],[EL]]/28</f>
        <v>0.14285714285714285</v>
      </c>
      <c r="T245" s="34" t="str">
        <f>""</f>
        <v/>
      </c>
      <c r="U245" s="34" t="str">
        <f>""</f>
        <v/>
      </c>
      <c r="V245" s="24">
        <v>32</v>
      </c>
      <c r="W245" s="23">
        <f>Table15[[#This Row],[FI]]/50</f>
        <v>0.64</v>
      </c>
      <c r="X245" s="34" t="str">
        <f>""</f>
        <v/>
      </c>
      <c r="Y245" s="34" t="str">
        <f>""</f>
        <v/>
      </c>
      <c r="Z245" s="24">
        <v>1487</v>
      </c>
      <c r="AA245" s="23">
        <f>Table15[[#This Row],[HR]]/3031</f>
        <v>0.4905971626525899</v>
      </c>
      <c r="AB245" s="24">
        <v>90</v>
      </c>
      <c r="AC245" s="23">
        <f>Table15[[#This Row],[HU]]/134</f>
        <v>0.67164179104477617</v>
      </c>
      <c r="AD245" s="24">
        <v>47</v>
      </c>
      <c r="AE245" s="23">
        <f>Table15[[#This Row],[IE]]/66</f>
        <v>0.71212121212121215</v>
      </c>
      <c r="AF245" s="24">
        <v>35</v>
      </c>
      <c r="AG245" s="23">
        <f>Table15[[#This Row],[IT]]/55</f>
        <v>0.63636363636363635</v>
      </c>
      <c r="AH245" s="24">
        <v>34</v>
      </c>
      <c r="AI245" s="23">
        <f>Table15[[#This Row],[LI]]/71</f>
        <v>0.47887323943661969</v>
      </c>
      <c r="AJ245" s="24">
        <v>7</v>
      </c>
      <c r="AK245" s="23">
        <f>Table15[[#This Row],[LT]]/9</f>
        <v>0.77777777777777779</v>
      </c>
      <c r="AL245" s="25">
        <v>127</v>
      </c>
      <c r="AM245" s="23">
        <f>Table15[[#This Row],[LV]]/179</f>
        <v>0.70949720670391059</v>
      </c>
      <c r="AN245" s="24">
        <v>78</v>
      </c>
      <c r="AO245" s="23">
        <f>Table15[[#This Row],[MT]]/109</f>
        <v>0.7155963302752294</v>
      </c>
      <c r="AP245" s="24">
        <v>541</v>
      </c>
      <c r="AQ245" s="31">
        <f>Table15[[#This Row],[NL]]/946</f>
        <v>0.57188160676532773</v>
      </c>
      <c r="AR245" s="34" t="str">
        <f>""</f>
        <v/>
      </c>
      <c r="AS245" s="35" t="str">
        <f>""</f>
        <v/>
      </c>
      <c r="AT245" s="24">
        <v>483</v>
      </c>
      <c r="AU245" s="23">
        <f>Table15[[#This Row],[PT]]/625</f>
        <v>0.77280000000000004</v>
      </c>
      <c r="AV245" s="34" t="str">
        <f>""</f>
        <v/>
      </c>
      <c r="AW245" s="34" t="str">
        <f>""</f>
        <v/>
      </c>
      <c r="AX245" s="24">
        <v>26</v>
      </c>
      <c r="AY245" s="23">
        <f>Table15[[#This Row],[SI]]/895</f>
        <v>2.9050279329608939E-2</v>
      </c>
    </row>
    <row r="246" spans="1:51" ht="42.75">
      <c r="A246" s="3" t="s">
        <v>306</v>
      </c>
      <c r="B246" s="34" t="str">
        <f>""</f>
        <v/>
      </c>
      <c r="C246" s="34" t="str">
        <f>""</f>
        <v/>
      </c>
      <c r="D246" s="30">
        <v>286</v>
      </c>
      <c r="E246" s="31">
        <f>Table15[[#This Row],[BE]]/401</f>
        <v>0.71321695760598502</v>
      </c>
      <c r="F246" s="30">
        <v>213</v>
      </c>
      <c r="G246" s="31">
        <f>Table15[[#This Row],[CY]]/316</f>
        <v>0.67405063291139244</v>
      </c>
      <c r="H246" s="30">
        <v>10</v>
      </c>
      <c r="I246" s="31">
        <f>Table15[[#This Row],[CZ]]/14</f>
        <v>0.7142857142857143</v>
      </c>
      <c r="J246" s="30">
        <v>11</v>
      </c>
      <c r="K246" s="31">
        <f>Table15[[#This Row],[DE-BavPrivSec]]/35</f>
        <v>0.31428571428571428</v>
      </c>
      <c r="L246" s="30">
        <v>42</v>
      </c>
      <c r="M246" s="31">
        <f>Table15[[#This Row],[DK]]/96</f>
        <v>0.4375</v>
      </c>
      <c r="N246" s="30">
        <v>45</v>
      </c>
      <c r="O246" s="31">
        <f>Table15[[#This Row],[EDPS]]/69</f>
        <v>0.65217391304347827</v>
      </c>
      <c r="P246" s="24">
        <v>13</v>
      </c>
      <c r="Q246" s="23">
        <f>Table15[[#This Row],[EE]]/16</f>
        <v>0.8125</v>
      </c>
      <c r="R246" s="24">
        <v>8</v>
      </c>
      <c r="S246" s="23">
        <f>Table15[[#This Row],[EL]]/28</f>
        <v>0.2857142857142857</v>
      </c>
      <c r="T246" s="34" t="str">
        <f>""</f>
        <v/>
      </c>
      <c r="U246" s="34" t="str">
        <f>""</f>
        <v/>
      </c>
      <c r="V246" s="24">
        <v>30</v>
      </c>
      <c r="W246" s="23">
        <f>Table15[[#This Row],[FI]]/50</f>
        <v>0.6</v>
      </c>
      <c r="X246" s="34" t="str">
        <f>""</f>
        <v/>
      </c>
      <c r="Y246" s="34" t="str">
        <f>""</f>
        <v/>
      </c>
      <c r="Z246" s="24">
        <v>2053</v>
      </c>
      <c r="AA246" s="23">
        <f>Table15[[#This Row],[HR]]/3031</f>
        <v>0.67733421313097986</v>
      </c>
      <c r="AB246" s="24">
        <v>109</v>
      </c>
      <c r="AC246" s="23">
        <f>Table15[[#This Row],[HU]]/134</f>
        <v>0.81343283582089554</v>
      </c>
      <c r="AD246" s="24">
        <v>59</v>
      </c>
      <c r="AE246" s="23">
        <f>Table15[[#This Row],[IE]]/66</f>
        <v>0.89393939393939392</v>
      </c>
      <c r="AF246" s="24">
        <v>42</v>
      </c>
      <c r="AG246" s="23">
        <f>Table15[[#This Row],[IT]]/55</f>
        <v>0.76363636363636367</v>
      </c>
      <c r="AH246" s="24">
        <v>37</v>
      </c>
      <c r="AI246" s="23">
        <f>Table15[[#This Row],[LI]]/71</f>
        <v>0.52112676056338025</v>
      </c>
      <c r="AJ246" s="24">
        <v>8</v>
      </c>
      <c r="AK246" s="23">
        <f>Table15[[#This Row],[LT]]/9</f>
        <v>0.88888888888888884</v>
      </c>
      <c r="AL246" s="25">
        <v>137</v>
      </c>
      <c r="AM246" s="23">
        <f>Table15[[#This Row],[LV]]/179</f>
        <v>0.76536312849162014</v>
      </c>
      <c r="AN246" s="24">
        <v>88</v>
      </c>
      <c r="AO246" s="23">
        <f>Table15[[#This Row],[MT]]/109</f>
        <v>0.80733944954128445</v>
      </c>
      <c r="AP246" s="24">
        <v>583</v>
      </c>
      <c r="AQ246" s="31">
        <f>Table15[[#This Row],[NL]]/946</f>
        <v>0.61627906976744184</v>
      </c>
      <c r="AR246" s="34" t="str">
        <f>""</f>
        <v/>
      </c>
      <c r="AS246" s="35" t="str">
        <f>""</f>
        <v/>
      </c>
      <c r="AT246" s="24">
        <v>566</v>
      </c>
      <c r="AU246" s="23">
        <f>Table15[[#This Row],[PT]]/625</f>
        <v>0.90559999999999996</v>
      </c>
      <c r="AV246" s="34" t="str">
        <f>""</f>
        <v/>
      </c>
      <c r="AW246" s="34" t="str">
        <f>""</f>
        <v/>
      </c>
      <c r="AX246" s="24">
        <v>73</v>
      </c>
      <c r="AY246" s="23">
        <f>Table15[[#This Row],[SI]]/895</f>
        <v>8.1564245810055863E-2</v>
      </c>
    </row>
    <row r="247" spans="1:51" ht="57">
      <c r="A247" s="3" t="s">
        <v>307</v>
      </c>
      <c r="B247" s="34" t="str">
        <f>""</f>
        <v/>
      </c>
      <c r="C247" s="34" t="str">
        <f>""</f>
        <v/>
      </c>
      <c r="D247" s="30">
        <v>283</v>
      </c>
      <c r="E247" s="31">
        <f>Table15[[#This Row],[BE]]/401</f>
        <v>0.70573566084788031</v>
      </c>
      <c r="F247" s="30">
        <v>151</v>
      </c>
      <c r="G247" s="31">
        <f>Table15[[#This Row],[CY]]/316</f>
        <v>0.47784810126582278</v>
      </c>
      <c r="H247" s="30">
        <v>3</v>
      </c>
      <c r="I247" s="31">
        <f>Table15[[#This Row],[CZ]]/14</f>
        <v>0.21428571428571427</v>
      </c>
      <c r="J247" s="30">
        <v>13</v>
      </c>
      <c r="K247" s="31">
        <f>Table15[[#This Row],[DE-BavPrivSec]]/35</f>
        <v>0.37142857142857144</v>
      </c>
      <c r="L247" s="30">
        <v>34</v>
      </c>
      <c r="M247" s="31">
        <f>Table15[[#This Row],[DK]]/96</f>
        <v>0.35416666666666669</v>
      </c>
      <c r="N247" s="30">
        <v>47</v>
      </c>
      <c r="O247" s="31">
        <f>Table15[[#This Row],[EDPS]]/69</f>
        <v>0.6811594202898551</v>
      </c>
      <c r="P247" s="24">
        <v>12</v>
      </c>
      <c r="Q247" s="23">
        <f>Table15[[#This Row],[EE]]/16</f>
        <v>0.75</v>
      </c>
      <c r="R247" s="24">
        <v>1</v>
      </c>
      <c r="S247" s="23">
        <f>Table15[[#This Row],[EL]]/28</f>
        <v>3.5714285714285712E-2</v>
      </c>
      <c r="T247" s="34" t="str">
        <f>""</f>
        <v/>
      </c>
      <c r="U247" s="34" t="str">
        <f>""</f>
        <v/>
      </c>
      <c r="V247" s="24">
        <v>34</v>
      </c>
      <c r="W247" s="23">
        <f>Table15[[#This Row],[FI]]/50</f>
        <v>0.68</v>
      </c>
      <c r="X247" s="34" t="str">
        <f>""</f>
        <v/>
      </c>
      <c r="Y247" s="34" t="str">
        <f>""</f>
        <v/>
      </c>
      <c r="Z247" s="24">
        <v>1379</v>
      </c>
      <c r="AA247" s="23">
        <f>Table15[[#This Row],[HR]]/3031</f>
        <v>0.45496535796766746</v>
      </c>
      <c r="AB247" s="24">
        <v>104</v>
      </c>
      <c r="AC247" s="23">
        <f>Table15[[#This Row],[HU]]/134</f>
        <v>0.77611940298507465</v>
      </c>
      <c r="AD247" s="24">
        <v>57</v>
      </c>
      <c r="AE247" s="23">
        <f>Table15[[#This Row],[IE]]/66</f>
        <v>0.86363636363636365</v>
      </c>
      <c r="AF247" s="24">
        <v>33</v>
      </c>
      <c r="AG247" s="23">
        <f>Table15[[#This Row],[IT]]/55</f>
        <v>0.6</v>
      </c>
      <c r="AH247" s="24">
        <v>38</v>
      </c>
      <c r="AI247" s="23">
        <f>Table15[[#This Row],[LI]]/71</f>
        <v>0.53521126760563376</v>
      </c>
      <c r="AJ247" s="24">
        <v>7</v>
      </c>
      <c r="AK247" s="23">
        <f>Table15[[#This Row],[LT]]/9</f>
        <v>0.77777777777777779</v>
      </c>
      <c r="AL247" s="25">
        <v>128</v>
      </c>
      <c r="AM247" s="23">
        <f>Table15[[#This Row],[LV]]/179</f>
        <v>0.71508379888268159</v>
      </c>
      <c r="AN247" s="24">
        <v>76</v>
      </c>
      <c r="AO247" s="23">
        <f>Table15[[#This Row],[MT]]/109</f>
        <v>0.69724770642201839</v>
      </c>
      <c r="AP247" s="24">
        <v>500</v>
      </c>
      <c r="AQ247" s="31">
        <f>Table15[[#This Row],[NL]]/946</f>
        <v>0.52854122621564481</v>
      </c>
      <c r="AR247" s="34" t="str">
        <f>""</f>
        <v/>
      </c>
      <c r="AS247" s="35" t="str">
        <f>""</f>
        <v/>
      </c>
      <c r="AT247" s="24">
        <v>517</v>
      </c>
      <c r="AU247" s="23">
        <f>Table15[[#This Row],[PT]]/625</f>
        <v>0.82720000000000005</v>
      </c>
      <c r="AV247" s="34" t="str">
        <f>""</f>
        <v/>
      </c>
      <c r="AW247" s="34" t="str">
        <f>""</f>
        <v/>
      </c>
      <c r="AX247" s="24">
        <v>53</v>
      </c>
      <c r="AY247" s="23">
        <f>Table15[[#This Row],[SI]]/895</f>
        <v>5.9217877094972067E-2</v>
      </c>
    </row>
    <row r="248" spans="1:51">
      <c r="A248" s="3" t="s">
        <v>229</v>
      </c>
      <c r="B248" s="34" t="str">
        <f>""</f>
        <v/>
      </c>
      <c r="C248" s="34" t="str">
        <f>""</f>
        <v/>
      </c>
      <c r="D248" s="24">
        <v>29</v>
      </c>
      <c r="E248" s="23">
        <f>Table15[[#This Row],[BE]]/401</f>
        <v>7.2319201995012475E-2</v>
      </c>
      <c r="F248" s="24">
        <v>10</v>
      </c>
      <c r="G248" s="23">
        <f>Table15[[#This Row],[CY]]/316</f>
        <v>3.1645569620253167E-2</v>
      </c>
      <c r="H248" s="24">
        <v>5</v>
      </c>
      <c r="I248" s="23">
        <f>Table15[[#This Row],[CZ]]/14</f>
        <v>0.35714285714285715</v>
      </c>
      <c r="J248" s="24">
        <v>4</v>
      </c>
      <c r="K248" s="23">
        <f>Table15[[#This Row],[DE-BavPrivSec]]/35</f>
        <v>0.11428571428571428</v>
      </c>
      <c r="L248" s="24">
        <v>12</v>
      </c>
      <c r="M248" s="23">
        <f>Table15[[#This Row],[DK]]/96</f>
        <v>0.125</v>
      </c>
      <c r="N248" s="24">
        <v>6</v>
      </c>
      <c r="O248" s="23">
        <f>Table15[[#This Row],[EDPS]]/69</f>
        <v>8.6956521739130432E-2</v>
      </c>
      <c r="P248" s="24">
        <v>4</v>
      </c>
      <c r="Q248" s="23">
        <f>Table15[[#This Row],[EE]]/16</f>
        <v>0.25</v>
      </c>
      <c r="R248" s="24">
        <v>1</v>
      </c>
      <c r="S248" s="23">
        <f>Table15[[#This Row],[EL]]/28</f>
        <v>3.5714285714285712E-2</v>
      </c>
      <c r="T248" s="34" t="str">
        <f>""</f>
        <v/>
      </c>
      <c r="U248" s="34" t="str">
        <f>""</f>
        <v/>
      </c>
      <c r="V248" s="24">
        <v>10</v>
      </c>
      <c r="W248" s="23">
        <f>Table15[[#This Row],[FI]]/50</f>
        <v>0.2</v>
      </c>
      <c r="X248" s="34" t="str">
        <f>""</f>
        <v/>
      </c>
      <c r="Y248" s="34" t="str">
        <f>""</f>
        <v/>
      </c>
      <c r="Z248" s="24"/>
      <c r="AA248" s="23">
        <f>Table15[[#This Row],[HR]]/3031</f>
        <v>0</v>
      </c>
      <c r="AB248" s="24">
        <v>1</v>
      </c>
      <c r="AC248" s="23">
        <f>Table15[[#This Row],[HU]]/134</f>
        <v>7.462686567164179E-3</v>
      </c>
      <c r="AD248" s="24">
        <v>10</v>
      </c>
      <c r="AE248" s="23">
        <f>Table15[[#This Row],[IE]]/66</f>
        <v>0.15151515151515152</v>
      </c>
      <c r="AF248" s="24">
        <v>7</v>
      </c>
      <c r="AG248" s="23">
        <f>Table15[[#This Row],[IT]]/55</f>
        <v>0.12727272727272726</v>
      </c>
      <c r="AH248" s="24">
        <v>3</v>
      </c>
      <c r="AI248" s="23">
        <f>Table15[[#This Row],[LI]]/71</f>
        <v>4.2253521126760563E-2</v>
      </c>
      <c r="AJ248" s="24">
        <v>0</v>
      </c>
      <c r="AK248" s="23">
        <f>Table15[[#This Row],[LT]]/9</f>
        <v>0</v>
      </c>
      <c r="AL248" s="25">
        <v>2</v>
      </c>
      <c r="AM248" s="23">
        <f>Table15[[#This Row],[LV]]/179</f>
        <v>1.11731843575419E-2</v>
      </c>
      <c r="AN248" s="24">
        <v>4</v>
      </c>
      <c r="AO248" s="23">
        <f>Table15[[#This Row],[MT]]/109</f>
        <v>3.669724770642202E-2</v>
      </c>
      <c r="AP248" s="24">
        <v>52</v>
      </c>
      <c r="AQ248" s="31">
        <f>Table15[[#This Row],[NL]]/946</f>
        <v>5.4968287526427059E-2</v>
      </c>
      <c r="AR248" s="34" t="str">
        <f>""</f>
        <v/>
      </c>
      <c r="AS248" s="35" t="str">
        <f>""</f>
        <v/>
      </c>
      <c r="AT248" s="24">
        <v>78</v>
      </c>
      <c r="AU248" s="23">
        <f>Table15[[#This Row],[PT]]/625</f>
        <v>0.12479999999999999</v>
      </c>
      <c r="AV248" s="34" t="str">
        <f>""</f>
        <v/>
      </c>
      <c r="AW248" s="34" t="str">
        <f>""</f>
        <v/>
      </c>
      <c r="AX248" s="24">
        <v>10</v>
      </c>
      <c r="AY248" s="23">
        <f>Table15[[#This Row],[SI]]/895</f>
        <v>1.11731843575419E-2</v>
      </c>
    </row>
    <row r="249" spans="1:51" ht="28.5">
      <c r="A249" s="3" t="s">
        <v>308</v>
      </c>
      <c r="B249" s="34" t="str">
        <f>""</f>
        <v/>
      </c>
      <c r="C249" s="34" t="str">
        <f>""</f>
        <v/>
      </c>
      <c r="D249" s="24">
        <v>18</v>
      </c>
      <c r="E249" s="23">
        <f>Table15[[#This Row],[BE]]/401</f>
        <v>4.488778054862843E-2</v>
      </c>
      <c r="F249" s="24">
        <v>61</v>
      </c>
      <c r="G249" s="23">
        <f>Table15[[#This Row],[CY]]/316</f>
        <v>0.19303797468354431</v>
      </c>
      <c r="H249" s="24">
        <v>1</v>
      </c>
      <c r="I249" s="23">
        <f>Table15[[#This Row],[CZ]]/14</f>
        <v>7.1428571428571425E-2</v>
      </c>
      <c r="J249" s="24">
        <v>7</v>
      </c>
      <c r="K249" s="23">
        <f>Table15[[#This Row],[DE-BavPrivSec]]/35</f>
        <v>0.2</v>
      </c>
      <c r="L249" s="24">
        <v>37</v>
      </c>
      <c r="M249" s="23">
        <f>Table15[[#This Row],[DK]]/96</f>
        <v>0.38541666666666669</v>
      </c>
      <c r="N249" s="24">
        <v>4</v>
      </c>
      <c r="O249" s="23">
        <f>Table15[[#This Row],[EDPS]]/69</f>
        <v>5.7971014492753624E-2</v>
      </c>
      <c r="P249" s="24">
        <v>0</v>
      </c>
      <c r="Q249" s="23">
        <f>Table15[[#This Row],[EE]]/16</f>
        <v>0</v>
      </c>
      <c r="R249" s="24">
        <v>0</v>
      </c>
      <c r="S249" s="23">
        <f>Table15[[#This Row],[EL]]/28</f>
        <v>0</v>
      </c>
      <c r="T249" s="34" t="str">
        <f>""</f>
        <v/>
      </c>
      <c r="U249" s="34" t="str">
        <f>""</f>
        <v/>
      </c>
      <c r="V249" s="24">
        <v>2</v>
      </c>
      <c r="W249" s="23">
        <f>Table15[[#This Row],[FI]]/50</f>
        <v>0.04</v>
      </c>
      <c r="X249" s="34" t="str">
        <f>""</f>
        <v/>
      </c>
      <c r="Y249" s="34" t="str">
        <f>""</f>
        <v/>
      </c>
      <c r="Z249" s="24">
        <v>222</v>
      </c>
      <c r="AA249" s="23">
        <f>Table15[[#This Row],[HR]]/3031</f>
        <v>7.3243154074562847E-2</v>
      </c>
      <c r="AB249" s="24">
        <v>6</v>
      </c>
      <c r="AC249" s="23">
        <f>Table15[[#This Row],[HU]]/134</f>
        <v>4.4776119402985072E-2</v>
      </c>
      <c r="AD249" s="24">
        <v>1</v>
      </c>
      <c r="AE249" s="23">
        <f>Table15[[#This Row],[IE]]/66</f>
        <v>1.5151515151515152E-2</v>
      </c>
      <c r="AF249" s="24">
        <v>3</v>
      </c>
      <c r="AG249" s="23">
        <f>Table15[[#This Row],[IT]]/55</f>
        <v>5.4545454545454543E-2</v>
      </c>
      <c r="AH249" s="24">
        <v>14</v>
      </c>
      <c r="AI249" s="23">
        <f>Table15[[#This Row],[LI]]/71</f>
        <v>0.19718309859154928</v>
      </c>
      <c r="AJ249" s="24">
        <v>0</v>
      </c>
      <c r="AK249" s="23">
        <f>Table15[[#This Row],[LT]]/9</f>
        <v>0</v>
      </c>
      <c r="AL249" s="25">
        <v>9</v>
      </c>
      <c r="AM249" s="23">
        <f>Table15[[#This Row],[LV]]/179</f>
        <v>5.027932960893855E-2</v>
      </c>
      <c r="AN249" s="24">
        <v>5</v>
      </c>
      <c r="AO249" s="23">
        <f>Table15[[#This Row],[MT]]/109</f>
        <v>4.5871559633027525E-2</v>
      </c>
      <c r="AP249" s="24">
        <v>120</v>
      </c>
      <c r="AQ249" s="31">
        <f>Table15[[#This Row],[NL]]/946</f>
        <v>0.12684989429175475</v>
      </c>
      <c r="AR249" s="34" t="str">
        <f>""</f>
        <v/>
      </c>
      <c r="AS249" s="35" t="str">
        <f>""</f>
        <v/>
      </c>
      <c r="AT249" s="24">
        <v>19</v>
      </c>
      <c r="AU249" s="23">
        <f>Table15[[#This Row],[PT]]/625</f>
        <v>3.04E-2</v>
      </c>
      <c r="AV249" s="34" t="str">
        <f>""</f>
        <v/>
      </c>
      <c r="AW249" s="34" t="str">
        <f>""</f>
        <v/>
      </c>
      <c r="AX249" s="24">
        <v>2</v>
      </c>
      <c r="AY249" s="23">
        <f>Table15[[#This Row],[SI]]/895</f>
        <v>2.2346368715083797E-3</v>
      </c>
    </row>
    <row r="250" spans="1:51" s="50" customFormat="1" ht="41.75" customHeight="1">
      <c r="A250" s="51" t="s">
        <v>309</v>
      </c>
      <c r="B250" s="54" t="str">
        <f>""</f>
        <v/>
      </c>
      <c r="C250" s="49" t="str">
        <f>""</f>
        <v/>
      </c>
      <c r="D250" s="54" t="str">
        <f>""</f>
        <v/>
      </c>
      <c r="E250" s="49" t="str">
        <f>""</f>
        <v/>
      </c>
      <c r="F250" s="54" t="str">
        <f>""</f>
        <v/>
      </c>
      <c r="G250" s="49" t="str">
        <f>""</f>
        <v/>
      </c>
      <c r="H250" s="54" t="str">
        <f>""</f>
        <v/>
      </c>
      <c r="I250" s="49" t="str">
        <f>""</f>
        <v/>
      </c>
      <c r="J250" s="54">
        <v>18</v>
      </c>
      <c r="K250" s="49">
        <f>Table15[[#This Row],[DE-BavPrivSec]]/35</f>
        <v>0.51428571428571423</v>
      </c>
      <c r="L250" s="54" t="str">
        <f>""</f>
        <v/>
      </c>
      <c r="M250" s="49" t="str">
        <f>""</f>
        <v/>
      </c>
      <c r="N250" s="54" t="str">
        <f>""</f>
        <v/>
      </c>
      <c r="O250" s="49" t="str">
        <f>""</f>
        <v/>
      </c>
      <c r="P250" s="54" t="str">
        <f>""</f>
        <v/>
      </c>
      <c r="Q250" s="49" t="str">
        <f>""</f>
        <v/>
      </c>
      <c r="R250" s="54" t="str">
        <f>""</f>
        <v/>
      </c>
      <c r="S250" s="49" t="str">
        <f>""</f>
        <v/>
      </c>
      <c r="T250" s="54" t="str">
        <f>""</f>
        <v/>
      </c>
      <c r="U250" s="49" t="str">
        <f>""</f>
        <v/>
      </c>
      <c r="V250" s="54" t="str">
        <f>""</f>
        <v/>
      </c>
      <c r="W250" s="49" t="str">
        <f>""</f>
        <v/>
      </c>
      <c r="X250" s="54" t="str">
        <f>""</f>
        <v/>
      </c>
      <c r="Y250" s="49" t="str">
        <f>""</f>
        <v/>
      </c>
      <c r="Z250" s="54" t="str">
        <f>""</f>
        <v/>
      </c>
      <c r="AA250" s="49" t="str">
        <f>""</f>
        <v/>
      </c>
      <c r="AB250" s="54" t="str">
        <f>""</f>
        <v/>
      </c>
      <c r="AC250" s="49" t="str">
        <f>""</f>
        <v/>
      </c>
      <c r="AD250" s="54" t="str">
        <f>""</f>
        <v/>
      </c>
      <c r="AE250" s="49" t="str">
        <f>""</f>
        <v/>
      </c>
      <c r="AF250" s="54" t="str">
        <f>""</f>
        <v/>
      </c>
      <c r="AG250" s="49" t="str">
        <f>""</f>
        <v/>
      </c>
      <c r="AH250" s="54" t="str">
        <f>""</f>
        <v/>
      </c>
      <c r="AI250" s="49" t="str">
        <f>""</f>
        <v/>
      </c>
      <c r="AJ250" s="54" t="str">
        <f>""</f>
        <v/>
      </c>
      <c r="AK250" s="49" t="str">
        <f>""</f>
        <v/>
      </c>
      <c r="AL250" s="54" t="str">
        <f>""</f>
        <v/>
      </c>
      <c r="AM250" s="49" t="str">
        <f>""</f>
        <v/>
      </c>
      <c r="AN250" s="54" t="str">
        <f>""</f>
        <v/>
      </c>
      <c r="AO250" s="49" t="str">
        <f>""</f>
        <v/>
      </c>
      <c r="AP250" s="54" t="str">
        <f>""</f>
        <v/>
      </c>
      <c r="AQ250" s="49" t="str">
        <f>""</f>
        <v/>
      </c>
      <c r="AR250" s="54" t="str">
        <f>""</f>
        <v/>
      </c>
      <c r="AS250" s="49" t="str">
        <f>""</f>
        <v/>
      </c>
      <c r="AT250" s="54" t="str">
        <f>""</f>
        <v/>
      </c>
      <c r="AU250" s="49" t="str">
        <f>""</f>
        <v/>
      </c>
      <c r="AV250" s="54" t="str">
        <f>""</f>
        <v/>
      </c>
      <c r="AW250" s="49" t="str">
        <f>""</f>
        <v/>
      </c>
      <c r="AX250" s="54" t="str">
        <f>""</f>
        <v/>
      </c>
      <c r="AY250" s="49" t="str">
        <f>""</f>
        <v/>
      </c>
    </row>
    <row r="251" spans="1:51" s="50" customFormat="1" ht="41.75" customHeight="1">
      <c r="A251" s="51" t="s">
        <v>310</v>
      </c>
      <c r="B251" s="54" t="str">
        <f>""</f>
        <v/>
      </c>
      <c r="C251" s="49" t="str">
        <f>""</f>
        <v/>
      </c>
      <c r="D251" s="54" t="str">
        <f>""</f>
        <v/>
      </c>
      <c r="E251" s="49" t="str">
        <f>""</f>
        <v/>
      </c>
      <c r="F251" s="54" t="str">
        <f>""</f>
        <v/>
      </c>
      <c r="G251" s="49" t="str">
        <f>""</f>
        <v/>
      </c>
      <c r="H251" s="54" t="str">
        <f>""</f>
        <v/>
      </c>
      <c r="I251" s="49" t="str">
        <f>""</f>
        <v/>
      </c>
      <c r="J251" s="54" t="str">
        <f>""</f>
        <v/>
      </c>
      <c r="K251" s="49" t="str">
        <f>""</f>
        <v/>
      </c>
      <c r="L251" s="54" t="str">
        <f>""</f>
        <v/>
      </c>
      <c r="M251" s="49" t="str">
        <f>""</f>
        <v/>
      </c>
      <c r="N251" s="54" t="str">
        <f>""</f>
        <v/>
      </c>
      <c r="O251" s="49" t="str">
        <f>""</f>
        <v/>
      </c>
      <c r="P251" s="54" t="str">
        <f>""</f>
        <v/>
      </c>
      <c r="Q251" s="49" t="str">
        <f>""</f>
        <v/>
      </c>
      <c r="R251" s="54" t="str">
        <f>""</f>
        <v/>
      </c>
      <c r="S251" s="49" t="str">
        <f>""</f>
        <v/>
      </c>
      <c r="T251" s="54" t="str">
        <f>""</f>
        <v/>
      </c>
      <c r="U251" s="49" t="str">
        <f>""</f>
        <v/>
      </c>
      <c r="V251" s="54" t="str">
        <f>""</f>
        <v/>
      </c>
      <c r="W251" s="49" t="str">
        <f>""</f>
        <v/>
      </c>
      <c r="X251" s="54" t="str">
        <f>""</f>
        <v/>
      </c>
      <c r="Y251" s="49" t="str">
        <f>""</f>
        <v/>
      </c>
      <c r="Z251" s="54" t="str">
        <f>""</f>
        <v/>
      </c>
      <c r="AA251" s="49" t="str">
        <f>""</f>
        <v/>
      </c>
      <c r="AB251" s="54" t="str">
        <f>""</f>
        <v/>
      </c>
      <c r="AC251" s="49" t="str">
        <f>""</f>
        <v/>
      </c>
      <c r="AD251" s="54" t="str">
        <f>""</f>
        <v/>
      </c>
      <c r="AE251" s="49" t="str">
        <f>""</f>
        <v/>
      </c>
      <c r="AF251" s="54" t="str">
        <f>""</f>
        <v/>
      </c>
      <c r="AG251" s="49" t="str">
        <f>""</f>
        <v/>
      </c>
      <c r="AH251" s="54" t="str">
        <f>""</f>
        <v/>
      </c>
      <c r="AI251" s="49" t="str">
        <f>""</f>
        <v/>
      </c>
      <c r="AJ251" s="54" t="str">
        <f>""</f>
        <v/>
      </c>
      <c r="AK251" s="49" t="str">
        <f>""</f>
        <v/>
      </c>
      <c r="AL251" s="54" t="str">
        <f>""</f>
        <v/>
      </c>
      <c r="AM251" s="49" t="str">
        <f>""</f>
        <v/>
      </c>
      <c r="AN251" s="54" t="str">
        <f>""</f>
        <v/>
      </c>
      <c r="AO251" s="49" t="str">
        <f>""</f>
        <v/>
      </c>
      <c r="AP251" s="54" t="str">
        <f>""</f>
        <v/>
      </c>
      <c r="AQ251" s="49" t="str">
        <f>""</f>
        <v/>
      </c>
      <c r="AR251" s="54" t="str">
        <f>""</f>
        <v/>
      </c>
      <c r="AS251" s="49" t="str">
        <f>""</f>
        <v/>
      </c>
      <c r="AT251" s="54" t="str">
        <f>""</f>
        <v/>
      </c>
      <c r="AU251" s="49" t="str">
        <f>""</f>
        <v/>
      </c>
      <c r="AV251" s="54" t="str">
        <f>""</f>
        <v/>
      </c>
      <c r="AW251" s="49" t="str">
        <f>""</f>
        <v/>
      </c>
      <c r="AX251" s="54">
        <v>20</v>
      </c>
      <c r="AY251" s="49">
        <f>Table15[[#This Row],[SI]]/895</f>
        <v>2.23463687150838E-2</v>
      </c>
    </row>
  </sheetData>
  <mergeCells count="1">
    <mergeCell ref="AZ14:BC14"/>
  </mergeCell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'Tables for lists'!$A$2:$A$5</xm:f>
          </x14:formula1>
          <xm:sqref>B14:AA14 AC14:AO14 AR14:AY14</xm:sqref>
        </x14:dataValidation>
        <x14:dataValidation type="list" allowBlank="1" showInputMessage="1" showErrorMessage="1">
          <x14:formula1>
            <xm:f>[20231013_Statistics.xlsx]Sheet2!#REF!</xm:f>
          </x14:formula1>
          <xm:sqref>AB3 AB14</xm:sqref>
        </x14:dataValidation>
        <x14:dataValidation type="list" allowBlank="1" showInputMessage="1" showErrorMessage="1">
          <x14:formula1>
            <xm:f>'\\ep.parl.union.eu\EDPB\EDPB\EDPB Sector\EDPB Secretariat Internal Organisation\Staff Files\AJ\CEF DPO\[Appendix 1.1 Statistics_analysis_woPLwNL.xlsx]Tables for lists'!#REF!</xm:f>
          </x14:formula1>
          <xm:sqref>AP14:AQ14 AP3:AQ3</xm:sqref>
        </x14:dataValidation>
        <x14:dataValidation type="list" allowBlank="1" showInputMessage="1" showErrorMessage="1">
          <x14:formula1>
            <xm:f>'Tables for lists'!$A$9:$A$11</xm:f>
          </x14:formula1>
          <xm:sqref>B3:AA3 AR3:AY3 AC3:AO3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56"/>
  <sheetViews>
    <sheetView tabSelected="1" zoomScale="85" zoomScaleNormal="85" workbookViewId="0">
      <pane ySplit="1" topLeftCell="A17" activePane="bottomLeft" state="frozen"/>
      <selection pane="bottomLeft" activeCell="A126" sqref="A126"/>
    </sheetView>
  </sheetViews>
  <sheetFormatPr defaultRowHeight="14.25"/>
  <cols>
    <col min="1" max="1" width="34.73046875" customWidth="1"/>
    <col min="2" max="26" width="10.46484375" style="55" customWidth="1"/>
    <col min="27" max="27" width="9.06640625" style="55" customWidth="1"/>
    <col min="28" max="28" width="11.1328125" style="55" customWidth="1"/>
    <col min="29" max="32" width="9.06640625" style="55" customWidth="1"/>
    <col min="33" max="33" width="5" style="55" customWidth="1"/>
    <col min="34" max="34" width="9.06640625" style="55"/>
    <col min="35" max="36" width="0" style="55" hidden="1" customWidth="1"/>
    <col min="37" max="38" width="9.06640625" style="55"/>
    <col min="39" max="40" width="0" style="55" hidden="1" customWidth="1"/>
    <col min="41" max="46" width="9.06640625" style="55"/>
    <col min="52" max="52" width="9.1328125" customWidth="1"/>
  </cols>
  <sheetData>
    <row r="1" spans="1:46" ht="34.5" customHeight="1" thickBot="1">
      <c r="A1" s="18" t="s">
        <v>0</v>
      </c>
      <c r="B1" s="86" t="s">
        <v>2</v>
      </c>
      <c r="C1" s="86" t="s">
        <v>4</v>
      </c>
      <c r="D1" s="86" t="s">
        <v>6</v>
      </c>
      <c r="E1" s="86" t="s">
        <v>8</v>
      </c>
      <c r="F1" s="86" t="s">
        <v>10</v>
      </c>
      <c r="G1" s="86" t="s">
        <v>12</v>
      </c>
      <c r="H1" s="86" t="s">
        <v>16</v>
      </c>
      <c r="I1" s="86" t="s">
        <v>14</v>
      </c>
      <c r="J1" s="86" t="s">
        <v>18</v>
      </c>
      <c r="K1" s="86" t="s">
        <v>20</v>
      </c>
      <c r="L1" s="86" t="s">
        <v>22</v>
      </c>
      <c r="M1" s="86" t="s">
        <v>24</v>
      </c>
      <c r="N1" s="86" t="s">
        <v>26</v>
      </c>
      <c r="O1" s="86" t="s">
        <v>28</v>
      </c>
      <c r="P1" s="86" t="s">
        <v>30</v>
      </c>
      <c r="Q1" s="86" t="s">
        <v>32</v>
      </c>
      <c r="R1" s="86" t="s">
        <v>34</v>
      </c>
      <c r="S1" s="86" t="s">
        <v>36</v>
      </c>
      <c r="T1" s="86" t="s">
        <v>38</v>
      </c>
      <c r="U1" s="86" t="s">
        <v>40</v>
      </c>
      <c r="V1" s="86" t="s">
        <v>42</v>
      </c>
      <c r="W1" s="86" t="s">
        <v>44</v>
      </c>
      <c r="X1" s="86" t="s">
        <v>46</v>
      </c>
      <c r="Y1" s="86" t="s">
        <v>48</v>
      </c>
      <c r="Z1" s="86" t="s">
        <v>50</v>
      </c>
      <c r="AA1" s="104"/>
      <c r="AM1"/>
      <c r="AN1"/>
      <c r="AO1"/>
      <c r="AP1"/>
      <c r="AQ1"/>
      <c r="AR1"/>
      <c r="AS1"/>
      <c r="AT1"/>
    </row>
    <row r="2" spans="1:46" ht="103.5" customHeight="1" thickBot="1">
      <c r="A2" s="78" t="s">
        <v>51</v>
      </c>
      <c r="B2" s="87" t="s">
        <v>313</v>
      </c>
      <c r="C2" s="88"/>
      <c r="D2" s="88"/>
      <c r="E2" s="87" t="s">
        <v>311</v>
      </c>
      <c r="F2" s="88"/>
      <c r="G2" s="87" t="s">
        <v>312</v>
      </c>
      <c r="H2" s="89"/>
      <c r="I2" s="87" t="s">
        <v>311</v>
      </c>
      <c r="J2" s="87" t="s">
        <v>311</v>
      </c>
      <c r="K2" s="89"/>
      <c r="L2" s="89"/>
      <c r="M2" s="88"/>
      <c r="N2" s="89" t="s">
        <v>53</v>
      </c>
      <c r="O2" s="87" t="s">
        <v>311</v>
      </c>
      <c r="P2" s="89" t="s">
        <v>54</v>
      </c>
      <c r="Q2" s="89" t="s">
        <v>55</v>
      </c>
      <c r="R2" s="89" t="s">
        <v>324</v>
      </c>
      <c r="S2" s="87" t="s">
        <v>325</v>
      </c>
      <c r="T2" s="87" t="s">
        <v>338</v>
      </c>
      <c r="U2" s="87" t="s">
        <v>57</v>
      </c>
      <c r="V2" s="90"/>
      <c r="W2" s="89"/>
      <c r="X2" s="89"/>
      <c r="Y2" s="89"/>
      <c r="Z2" s="91" t="s">
        <v>59</v>
      </c>
      <c r="AA2" s="105"/>
      <c r="AM2"/>
      <c r="AN2"/>
      <c r="AO2"/>
      <c r="AP2"/>
      <c r="AQ2"/>
      <c r="AR2"/>
      <c r="AS2"/>
      <c r="AT2"/>
    </row>
    <row r="3" spans="1:46" ht="28.5">
      <c r="A3" s="79" t="s">
        <v>60</v>
      </c>
      <c r="B3" s="115" t="s">
        <v>61</v>
      </c>
      <c r="C3" s="115" t="s">
        <v>63</v>
      </c>
      <c r="D3" s="115" t="s">
        <v>61</v>
      </c>
      <c r="E3" s="115" t="s">
        <v>61</v>
      </c>
      <c r="F3" s="115" t="s">
        <v>61</v>
      </c>
      <c r="G3" s="115" t="s">
        <v>61</v>
      </c>
      <c r="H3" s="115" t="s">
        <v>337</v>
      </c>
      <c r="I3" s="115" t="s">
        <v>337</v>
      </c>
      <c r="J3" s="115" t="s">
        <v>61</v>
      </c>
      <c r="K3" s="115" t="s">
        <v>61</v>
      </c>
      <c r="L3" s="115" t="s">
        <v>61</v>
      </c>
      <c r="M3" s="115" t="s">
        <v>61</v>
      </c>
      <c r="N3" s="115" t="s">
        <v>61</v>
      </c>
      <c r="O3" s="115" t="s">
        <v>63</v>
      </c>
      <c r="P3" s="115" t="s">
        <v>63</v>
      </c>
      <c r="Q3" s="115" t="s">
        <v>63</v>
      </c>
      <c r="R3" s="115" t="s">
        <v>63</v>
      </c>
      <c r="S3" s="115" t="s">
        <v>61</v>
      </c>
      <c r="T3" s="115" t="s">
        <v>61</v>
      </c>
      <c r="U3" s="115" t="s">
        <v>61</v>
      </c>
      <c r="V3" s="115" t="s">
        <v>63</v>
      </c>
      <c r="W3" s="115" t="s">
        <v>61</v>
      </c>
      <c r="X3" s="115" t="s">
        <v>63</v>
      </c>
      <c r="Y3" s="115" t="s">
        <v>61</v>
      </c>
      <c r="Z3" s="116" t="s">
        <v>61</v>
      </c>
      <c r="AA3" s="106"/>
      <c r="AF3" s="102"/>
      <c r="AG3" s="102"/>
      <c r="AH3" s="102"/>
      <c r="AI3" s="102"/>
      <c r="AM3"/>
      <c r="AN3"/>
      <c r="AO3"/>
      <c r="AP3"/>
      <c r="AQ3"/>
      <c r="AR3"/>
      <c r="AS3"/>
      <c r="AT3"/>
    </row>
    <row r="4" spans="1:46">
      <c r="A4" s="80" t="s">
        <v>64</v>
      </c>
      <c r="B4" s="92"/>
      <c r="C4" s="92"/>
      <c r="D4" s="92"/>
      <c r="E4" s="92"/>
      <c r="F4" s="92"/>
      <c r="G4" s="92"/>
      <c r="H4" s="92"/>
      <c r="I4" s="92"/>
      <c r="J4" s="92"/>
      <c r="K4" s="92"/>
      <c r="L4" s="92"/>
      <c r="M4" s="92"/>
      <c r="N4" s="92"/>
      <c r="O4" s="92"/>
      <c r="P4" s="92"/>
      <c r="Q4" s="92"/>
      <c r="R4" s="92"/>
      <c r="S4" s="92"/>
      <c r="T4" s="92"/>
      <c r="U4" s="92"/>
      <c r="V4" s="92"/>
      <c r="W4" s="92"/>
      <c r="X4" s="92"/>
      <c r="Y4" s="92"/>
      <c r="Z4" s="93"/>
      <c r="AA4" s="106"/>
      <c r="AF4" s="69"/>
      <c r="AG4" s="70"/>
      <c r="AH4" s="70"/>
      <c r="AI4" s="70"/>
      <c r="AM4"/>
      <c r="AN4"/>
      <c r="AO4"/>
      <c r="AP4"/>
      <c r="AQ4"/>
      <c r="AR4"/>
      <c r="AS4"/>
      <c r="AT4"/>
    </row>
    <row r="5" spans="1:46">
      <c r="A5" s="79" t="s">
        <v>67</v>
      </c>
      <c r="B5" s="94">
        <f>Table15[[#This Row],[AT%]]</f>
        <v>11</v>
      </c>
      <c r="C5" s="94"/>
      <c r="D5" s="94">
        <f>Table15[[#This Row],[CY%]]</f>
        <v>1329</v>
      </c>
      <c r="E5" s="94">
        <f>Table15[[#This Row],[CZ%]]</f>
        <v>14</v>
      </c>
      <c r="F5" s="94">
        <f>Table15[[#This Row],[DE-BavPrivSec%]]</f>
        <v>36</v>
      </c>
      <c r="G5" s="94">
        <f>Table15[[#This Row],[DK%]]</f>
        <v>98</v>
      </c>
      <c r="H5" s="94">
        <f>Table15[[#This Row],[EE%]]</f>
        <v>19</v>
      </c>
      <c r="I5" s="94"/>
      <c r="J5" s="94">
        <f>Table15[[#This Row],[EL%]]</f>
        <v>31</v>
      </c>
      <c r="K5" s="94">
        <f>Table15[[#This Row],[ES%]]</f>
        <v>30772</v>
      </c>
      <c r="L5" s="94">
        <f>Table15[[#This Row],[FI%]]</f>
        <v>50</v>
      </c>
      <c r="M5" s="94">
        <f>Table15[[#This Row],[FR%]]</f>
        <v>15</v>
      </c>
      <c r="N5" s="94">
        <f>Table15[[#This Row],[HR%]]</f>
        <v>6619</v>
      </c>
      <c r="O5" s="94"/>
      <c r="P5" s="94"/>
      <c r="Q5" s="94"/>
      <c r="R5" s="94"/>
      <c r="S5" s="94">
        <f>Table15[[#This Row],[LT%]]</f>
        <v>10</v>
      </c>
      <c r="T5" s="94">
        <f>Table15[[#This Row],[LV%]]</f>
        <v>179</v>
      </c>
      <c r="U5" s="94">
        <f>Table15[[#This Row],[MT%]]</f>
        <v>440</v>
      </c>
      <c r="V5" s="94"/>
      <c r="W5" s="94">
        <f>Table15[[#This Row],[PL%]]</f>
        <v>21</v>
      </c>
      <c r="X5" s="94"/>
      <c r="Y5" s="94">
        <f>Table15[[#This Row],[SE%]]</f>
        <v>48</v>
      </c>
      <c r="Z5" s="94">
        <f>Table15[[#This Row],[SI%]]</f>
        <v>3204</v>
      </c>
      <c r="AA5" s="106"/>
      <c r="AF5" s="71"/>
      <c r="AG5" s="70"/>
      <c r="AH5" s="103"/>
      <c r="AI5" s="72"/>
      <c r="AM5"/>
      <c r="AN5"/>
      <c r="AO5"/>
      <c r="AP5"/>
      <c r="AQ5"/>
      <c r="AR5"/>
      <c r="AS5"/>
      <c r="AT5"/>
    </row>
    <row r="6" spans="1:46">
      <c r="A6" s="79" t="s">
        <v>68</v>
      </c>
      <c r="B6" s="92">
        <f>Table15[[#This Row],[AT%]]</f>
        <v>1</v>
      </c>
      <c r="C6" s="92"/>
      <c r="D6" s="92">
        <f>Table15[[#This Row],[CY%]]</f>
        <v>0.23777276147479307</v>
      </c>
      <c r="E6" s="92">
        <f>Table15[[#This Row],[CZ%]]</f>
        <v>1</v>
      </c>
      <c r="F6" s="92">
        <f>Table15[[#This Row],[DE-BavPrivSec%]]</f>
        <v>0.97222222222222221</v>
      </c>
      <c r="G6" s="92">
        <f>Table15[[#This Row],[DK%]]</f>
        <v>0.97959183673469385</v>
      </c>
      <c r="H6" s="92">
        <f>Table15[[#This Row],[EE%]]</f>
        <v>0.84210526315789469</v>
      </c>
      <c r="I6" s="92"/>
      <c r="J6" s="92">
        <f>Table15[[#This Row],[EL%]]</f>
        <v>0.90322580645161288</v>
      </c>
      <c r="K6" s="92">
        <f>Table15[[#This Row],[ES%]]</f>
        <v>0.33332250097491228</v>
      </c>
      <c r="L6" s="92">
        <f>Table15[[#This Row],[FI%]]</f>
        <v>1</v>
      </c>
      <c r="M6" s="92">
        <f>Table15[[#This Row],[FR%]]</f>
        <v>0.93333333333333335</v>
      </c>
      <c r="N6" s="92">
        <f>Table15[[#This Row],[HR%]]</f>
        <v>0.45792415772775341</v>
      </c>
      <c r="O6" s="92"/>
      <c r="P6" s="92"/>
      <c r="Q6" s="92"/>
      <c r="R6" s="92"/>
      <c r="S6" s="92">
        <f>Table15[[#This Row],[LT%]]</f>
        <v>0.9</v>
      </c>
      <c r="T6" s="92">
        <f>Table15[[#This Row],[LV%]]</f>
        <v>1</v>
      </c>
      <c r="U6" s="92">
        <f>Table15[[#This Row],[MT%]]</f>
        <v>0.24772727272727274</v>
      </c>
      <c r="V6" s="92"/>
      <c r="W6" s="92">
        <f>Table15[[#This Row],[PL%]]</f>
        <v>1</v>
      </c>
      <c r="X6" s="92"/>
      <c r="Y6" s="92">
        <f>Table15[[#This Row],[SE%]]</f>
        <v>1</v>
      </c>
      <c r="Z6" s="92">
        <f>Table15[[#This Row],[SI%]]</f>
        <v>0.2793383270911361</v>
      </c>
      <c r="AA6" s="106"/>
      <c r="AF6" s="73"/>
      <c r="AG6" s="74"/>
      <c r="AH6" s="103"/>
      <c r="AI6" s="72"/>
      <c r="AM6"/>
      <c r="AN6"/>
      <c r="AO6"/>
      <c r="AP6"/>
      <c r="AQ6"/>
      <c r="AR6"/>
      <c r="AS6"/>
      <c r="AT6"/>
    </row>
    <row r="7" spans="1:46">
      <c r="A7" s="79" t="s">
        <v>69</v>
      </c>
      <c r="B7" s="92">
        <f>Table15[[#This Row],[AT%]]</f>
        <v>1</v>
      </c>
      <c r="C7" s="92"/>
      <c r="D7" s="92">
        <f>Table15[[#This Row],[CY%]]</f>
        <v>0.97784810126582278</v>
      </c>
      <c r="E7" s="92">
        <f>Table15[[#This Row],[CZ%]]</f>
        <v>1</v>
      </c>
      <c r="F7" s="92">
        <f>Table15[[#This Row],[DE-BavPrivSec%]]</f>
        <v>1</v>
      </c>
      <c r="G7" s="92">
        <f>Table15[[#This Row],[DK%]]</f>
        <v>1</v>
      </c>
      <c r="H7" s="92">
        <f>Table15[[#This Row],[EE%]]</f>
        <v>1</v>
      </c>
      <c r="I7" s="92"/>
      <c r="J7" s="92">
        <f>Table15[[#This Row],[EL%]]</f>
        <v>1</v>
      </c>
      <c r="K7" s="92">
        <f>Table15[[#This Row],[ES%]]</f>
        <v>0</v>
      </c>
      <c r="L7" s="92">
        <f>Table15[[#This Row],[FI%]]</f>
        <v>0.96</v>
      </c>
      <c r="M7" s="92">
        <f>Table15[[#This Row],[FR%]]</f>
        <v>1</v>
      </c>
      <c r="N7" s="92">
        <f>Table15[[#This Row],[HR%]]</f>
        <v>0.96172880237545366</v>
      </c>
      <c r="O7" s="92"/>
      <c r="P7" s="92"/>
      <c r="Q7" s="92"/>
      <c r="R7" s="92"/>
      <c r="S7" s="92">
        <f>Table15[[#This Row],[LT%]]</f>
        <v>1</v>
      </c>
      <c r="T7" s="92">
        <f>Table15[[#This Row],[LV%]]</f>
        <v>0</v>
      </c>
      <c r="U7" s="92">
        <f>Table15[[#This Row],[MT%]]</f>
        <v>0.96330275229357798</v>
      </c>
      <c r="V7" s="92"/>
      <c r="W7" s="92" t="str">
        <f>Table15[[#This Row],[PL%]]</f>
        <v/>
      </c>
      <c r="X7" s="92"/>
      <c r="Y7" s="92">
        <f>Table15[[#This Row],[SE%]]</f>
        <v>1</v>
      </c>
      <c r="Z7" s="92">
        <f>Table15[[#This Row],[SI%]]</f>
        <v>0.99776536312849162</v>
      </c>
      <c r="AA7" s="106"/>
      <c r="AF7" s="70"/>
      <c r="AG7" s="70"/>
      <c r="AH7" s="103"/>
      <c r="AI7" s="72"/>
      <c r="AM7"/>
      <c r="AN7"/>
      <c r="AO7"/>
      <c r="AP7"/>
      <c r="AQ7"/>
      <c r="AR7"/>
      <c r="AS7"/>
      <c r="AT7"/>
    </row>
    <row r="8" spans="1:46" ht="23.25">
      <c r="A8" s="79" t="s">
        <v>70</v>
      </c>
      <c r="B8" s="92">
        <f>Table15[[#This Row],[AT%]]</f>
        <v>0</v>
      </c>
      <c r="C8" s="92"/>
      <c r="D8" s="92">
        <f>Table15[[#This Row],[CY%]]</f>
        <v>0.13607594936708861</v>
      </c>
      <c r="E8" s="92">
        <f>Table15[[#This Row],[CZ%]]</f>
        <v>1</v>
      </c>
      <c r="F8" s="92">
        <f>Table15[[#This Row],[DE-BavPrivSec%]]</f>
        <v>0</v>
      </c>
      <c r="G8" s="92">
        <f>Table15[[#This Row],[DK%]]</f>
        <v>1</v>
      </c>
      <c r="H8" s="92">
        <f>Table15[[#This Row],[EE%]]</f>
        <v>0.625</v>
      </c>
      <c r="I8" s="92"/>
      <c r="J8" s="92">
        <f>Table15[[#This Row],[EL%]]</f>
        <v>1</v>
      </c>
      <c r="K8" s="92">
        <f>Table15[[#This Row],[ES%]]</f>
        <v>0.20064346300087746</v>
      </c>
      <c r="L8" s="92">
        <f>Table15[[#This Row],[FI%]]</f>
        <v>0.68</v>
      </c>
      <c r="M8" s="92">
        <f>Table15[[#This Row],[FR%]]</f>
        <v>0.42857142857142855</v>
      </c>
      <c r="N8" s="92">
        <f>Table15[[#This Row],[HR%]]</f>
        <v>0.4117452985813263</v>
      </c>
      <c r="O8" s="92"/>
      <c r="P8" s="92"/>
      <c r="Q8" s="92"/>
      <c r="R8" s="92"/>
      <c r="S8" s="92">
        <f>Table15[[#This Row],[LT%]]</f>
        <v>0</v>
      </c>
      <c r="T8" s="92">
        <f>Table15[[#This Row],[LV%]]</f>
        <v>0.97206703910614523</v>
      </c>
      <c r="U8" s="92">
        <f>Table15[[#This Row],[MT%]]</f>
        <v>6.4220183486238536E-2</v>
      </c>
      <c r="V8" s="92"/>
      <c r="W8" s="92" t="str">
        <f>Table15[[#This Row],[PL%]]</f>
        <v/>
      </c>
      <c r="X8" s="92"/>
      <c r="Y8" s="92">
        <f>Table15[[#This Row],[SE%]]</f>
        <v>0.625</v>
      </c>
      <c r="Z8" s="92">
        <f>Table15[[#This Row],[SI%]]</f>
        <v>0.71173184357541897</v>
      </c>
      <c r="AA8" s="106"/>
      <c r="AF8" s="70"/>
      <c r="AG8" s="70"/>
      <c r="AH8" s="103"/>
      <c r="AI8" s="72"/>
      <c r="AM8"/>
      <c r="AN8"/>
      <c r="AO8"/>
      <c r="AP8"/>
      <c r="AQ8"/>
      <c r="AR8"/>
      <c r="AS8"/>
      <c r="AT8"/>
    </row>
    <row r="9" spans="1:46" ht="23.25">
      <c r="A9" s="79" t="s">
        <v>71</v>
      </c>
      <c r="B9" s="92">
        <f>Table15[[#This Row],[AT%]]</f>
        <v>0</v>
      </c>
      <c r="C9" s="92"/>
      <c r="D9" s="92">
        <f>Table15[[#This Row],[CY%]]</f>
        <v>0.939873417721519</v>
      </c>
      <c r="E9" s="92">
        <f>Table15[[#This Row],[CZ%]]</f>
        <v>0.8571428571428571</v>
      </c>
      <c r="F9" s="92">
        <f>Table15[[#This Row],[DE-BavPrivSec%]]</f>
        <v>0.4</v>
      </c>
      <c r="G9" s="92">
        <f>Table15[[#This Row],[DK%]]</f>
        <v>0</v>
      </c>
      <c r="H9" s="92">
        <f>Table15[[#This Row],[EE%]]</f>
        <v>1</v>
      </c>
      <c r="I9" s="92"/>
      <c r="J9" s="92">
        <f>Table15[[#This Row],[EL%]]</f>
        <v>0.8214285714285714</v>
      </c>
      <c r="K9" s="92">
        <f>Table15[[#This Row],[ES%]]</f>
        <v>0.95</v>
      </c>
      <c r="L9" s="92">
        <f>Table15[[#This Row],[FI%]]</f>
        <v>0.9</v>
      </c>
      <c r="M9" s="92" t="str">
        <f>Table15[[#This Row],[FR%]]</f>
        <v/>
      </c>
      <c r="N9" s="92">
        <f>Table15[[#This Row],[HR%]]</f>
        <v>0.82909930715935332</v>
      </c>
      <c r="O9" s="92"/>
      <c r="P9" s="92"/>
      <c r="Q9" s="92"/>
      <c r="R9" s="92"/>
      <c r="S9" s="92">
        <f>Table15[[#This Row],[LT%]]</f>
        <v>0.55555555555555558</v>
      </c>
      <c r="T9" s="92">
        <f>Table15[[#This Row],[LV%]]</f>
        <v>0</v>
      </c>
      <c r="U9" s="92">
        <f>Table15[[#This Row],[MT%]]</f>
        <v>0.8990825688073395</v>
      </c>
      <c r="V9" s="92"/>
      <c r="W9" s="92" t="str">
        <f>Table15[[#This Row],[PL%]]</f>
        <v/>
      </c>
      <c r="X9" s="92"/>
      <c r="Y9" s="92" t="str">
        <f>Table15[[#This Row],[SE%]]</f>
        <v/>
      </c>
      <c r="Z9" s="92">
        <f>Table15[[#This Row],[SI%]]</f>
        <v>0.49385474860335193</v>
      </c>
      <c r="AA9" s="106"/>
      <c r="AF9" s="70"/>
      <c r="AG9" s="70"/>
      <c r="AH9" s="103"/>
      <c r="AI9" s="72"/>
      <c r="AM9"/>
      <c r="AN9"/>
      <c r="AO9"/>
      <c r="AP9"/>
      <c r="AQ9"/>
      <c r="AR9"/>
      <c r="AS9"/>
      <c r="AT9"/>
    </row>
    <row r="10" spans="1:46">
      <c r="A10" s="81" t="s">
        <v>72</v>
      </c>
      <c r="B10" s="92" t="str">
        <f>Table15[[#This Row],[AT%]]</f>
        <v/>
      </c>
      <c r="C10" s="92"/>
      <c r="D10" s="92" t="str">
        <f>Table15[[#This Row],[CY%]]</f>
        <v/>
      </c>
      <c r="E10" s="92" t="str">
        <f>Table15[[#This Row],[CZ%]]</f>
        <v/>
      </c>
      <c r="F10" s="92" t="str">
        <f>Table15[[#This Row],[DE-BavPrivSec%]]</f>
        <v/>
      </c>
      <c r="G10" s="92" t="str">
        <f>Table15[[#This Row],[DK%]]</f>
        <v/>
      </c>
      <c r="H10" s="92" t="str">
        <f>Table15[[#This Row],[EE%]]</f>
        <v/>
      </c>
      <c r="I10" s="92"/>
      <c r="J10" s="92" t="str">
        <f>Table15[[#This Row],[EL%]]</f>
        <v/>
      </c>
      <c r="K10" s="92" t="str">
        <f>Table15[[#This Row],[ES%]]</f>
        <v/>
      </c>
      <c r="L10" s="92" t="str">
        <f>Table15[[#This Row],[FI%]]</f>
        <v/>
      </c>
      <c r="M10" s="92" t="str">
        <f>Table15[[#This Row],[FR%]]</f>
        <v/>
      </c>
      <c r="N10" s="92" t="str">
        <f>Table15[[#This Row],[HR%]]</f>
        <v/>
      </c>
      <c r="O10" s="92"/>
      <c r="P10" s="92"/>
      <c r="Q10" s="92"/>
      <c r="R10" s="92"/>
      <c r="S10" s="92" t="str">
        <f>Table15[[#This Row],[LT%]]</f>
        <v/>
      </c>
      <c r="T10" s="92" t="str">
        <f>Table15[[#This Row],[LV%]]</f>
        <v/>
      </c>
      <c r="U10" s="92" t="str">
        <f>Table15[[#This Row],[MT%]]</f>
        <v/>
      </c>
      <c r="V10" s="92"/>
      <c r="W10" s="92" t="str">
        <f>Table15[[#This Row],[PL%]]</f>
        <v/>
      </c>
      <c r="X10" s="92"/>
      <c r="Y10" s="92" t="str">
        <f>Table15[[#This Row],[SE%]]</f>
        <v/>
      </c>
      <c r="Z10" s="93" t="str">
        <f>Table15[[#This Row],[SI%]]</f>
        <v/>
      </c>
      <c r="AA10" s="106"/>
      <c r="AF10" s="70"/>
      <c r="AG10" s="70"/>
      <c r="AH10" s="103"/>
      <c r="AI10" s="72"/>
      <c r="AM10"/>
      <c r="AN10"/>
      <c r="AO10"/>
      <c r="AP10"/>
      <c r="AQ10"/>
      <c r="AR10"/>
      <c r="AS10"/>
      <c r="AT10"/>
    </row>
    <row r="11" spans="1:46">
      <c r="A11" s="79" t="s">
        <v>73</v>
      </c>
      <c r="B11" s="94" t="str">
        <f>Table15[[#This Row],[AT%]]</f>
        <v/>
      </c>
      <c r="C11" s="94">
        <f>Table15[[#This Row],[BE%]]</f>
        <v>2917</v>
      </c>
      <c r="D11" s="94" t="str">
        <f>Table15[[#This Row],[CY%]]</f>
        <v/>
      </c>
      <c r="E11" s="94" t="str">
        <f>Table15[[#This Row],[CZ%]]</f>
        <v/>
      </c>
      <c r="F11" s="94" t="str">
        <f>Table15[[#This Row],[DE-BavPrivSec%]]</f>
        <v/>
      </c>
      <c r="G11" s="94" t="str">
        <f>Table15[[#This Row],[DK%]]</f>
        <v/>
      </c>
      <c r="H11" s="94">
        <f>Table15[[#This Row],[EE%]]</f>
        <v>16</v>
      </c>
      <c r="I11" s="94">
        <f>Table15[[#This Row],[EDPS%]]</f>
        <v>73</v>
      </c>
      <c r="J11" s="94" t="str">
        <f>Table15[[#This Row],[EL%]]</f>
        <v/>
      </c>
      <c r="K11" s="94" t="str">
        <f>Table15[[#This Row],[ES%]]</f>
        <v/>
      </c>
      <c r="L11" s="94" t="str">
        <f>Table15[[#This Row],[FI%]]</f>
        <v/>
      </c>
      <c r="M11" s="94" t="str">
        <f>Table15[[#This Row],[FR%]]</f>
        <v/>
      </c>
      <c r="N11" s="94" t="str">
        <f>Table15[[#This Row],[HR%]]</f>
        <v/>
      </c>
      <c r="O11" s="94">
        <f>Table15[[#This Row],[HU%]]</f>
        <v>281</v>
      </c>
      <c r="P11" s="94">
        <f>Table15[[#This Row],[IE%]]</f>
        <v>100</v>
      </c>
      <c r="Q11" s="94">
        <f>Table15[[#This Row],[IT%]]</f>
        <v>55</v>
      </c>
      <c r="R11" s="94">
        <f>Table15[[#This Row],[LI%]]</f>
        <v>299</v>
      </c>
      <c r="S11" s="94" t="str">
        <f>Table15[[#This Row],[LT%]]</f>
        <v/>
      </c>
      <c r="T11" s="94" t="str">
        <f>Table15[[#This Row],[LV%]]</f>
        <v/>
      </c>
      <c r="U11" s="94" t="str">
        <f>Table15[[#This Row],[MT%]]</f>
        <v/>
      </c>
      <c r="V11" s="94">
        <f>Table15[[#This Row],[NL%]]</f>
        <v>12675</v>
      </c>
      <c r="W11" s="94" t="str">
        <f>Table15[[#This Row],[PL%]]</f>
        <v/>
      </c>
      <c r="X11" s="94">
        <f>Table15[[#This Row],[PT%]]</f>
        <v>2671</v>
      </c>
      <c r="Y11" s="94" t="str">
        <f>Table15[[#This Row],[SE%]]</f>
        <v/>
      </c>
      <c r="Z11" s="95" t="str">
        <f>Table15[[#This Row],[SI%]]</f>
        <v/>
      </c>
      <c r="AA11" s="106"/>
      <c r="AF11" s="75"/>
      <c r="AG11" s="70"/>
      <c r="AH11" s="103"/>
      <c r="AI11" s="72"/>
      <c r="AM11"/>
      <c r="AN11"/>
      <c r="AO11"/>
      <c r="AP11"/>
      <c r="AQ11"/>
      <c r="AR11"/>
      <c r="AS11"/>
      <c r="AT11"/>
    </row>
    <row r="12" spans="1:46">
      <c r="A12" s="79" t="s">
        <v>74</v>
      </c>
      <c r="B12" s="92" t="str">
        <f>Table15[[#This Row],[AT%]]</f>
        <v/>
      </c>
      <c r="C12" s="92">
        <f>Table15[[#This Row],[BE%]]</f>
        <v>0.13747000342817964</v>
      </c>
      <c r="D12" s="92" t="str">
        <f>Table15[[#This Row],[CY%]]</f>
        <v/>
      </c>
      <c r="E12" s="92" t="str">
        <f>Table15[[#This Row],[CZ%]]</f>
        <v/>
      </c>
      <c r="F12" s="92" t="str">
        <f>Table15[[#This Row],[DE-BavPrivSec%]]</f>
        <v/>
      </c>
      <c r="G12" s="92" t="str">
        <f>Table15[[#This Row],[DK%]]</f>
        <v/>
      </c>
      <c r="H12" s="92">
        <f>Table15[[#This Row],[EE%]]</f>
        <v>0.9375</v>
      </c>
      <c r="I12" s="92">
        <f>Table15[[#This Row],[EDPS%]]</f>
        <v>0.9452054794520548</v>
      </c>
      <c r="J12" s="92" t="str">
        <f>Table15[[#This Row],[EL%]]</f>
        <v/>
      </c>
      <c r="K12" s="92" t="str">
        <f>Table15[[#This Row],[ES%]]</f>
        <v/>
      </c>
      <c r="L12" s="92" t="str">
        <f>Table15[[#This Row],[FI%]]</f>
        <v/>
      </c>
      <c r="M12" s="92" t="str">
        <f>Table15[[#This Row],[FR%]]</f>
        <v/>
      </c>
      <c r="N12" s="92" t="str">
        <f>Table15[[#This Row],[HR%]]</f>
        <v/>
      </c>
      <c r="O12" s="92">
        <f>Table15[[#This Row],[HU%]]</f>
        <v>0.47686832740213525</v>
      </c>
      <c r="P12" s="92">
        <f>Table15[[#This Row],[IE%]]</f>
        <v>0.66</v>
      </c>
      <c r="Q12" s="92">
        <f>Table15[[#This Row],[IT%]]</f>
        <v>1</v>
      </c>
      <c r="R12" s="92">
        <f>Table15[[#This Row],[LI%]]</f>
        <v>0.23745819397993312</v>
      </c>
      <c r="S12" s="92" t="str">
        <f>Table15[[#This Row],[LT%]]</f>
        <v/>
      </c>
      <c r="T12" s="92" t="str">
        <f>Table15[[#This Row],[LV%]]</f>
        <v/>
      </c>
      <c r="U12" s="92" t="str">
        <f>Table15[[#This Row],[MT%]]</f>
        <v/>
      </c>
      <c r="V12" s="92">
        <f>Table15[[#This Row],[NL%]]</f>
        <v>7.4635108481262327E-2</v>
      </c>
      <c r="W12" s="92" t="str">
        <f>Table15[[#This Row],[PL%]]</f>
        <v/>
      </c>
      <c r="X12" s="92">
        <f>Table15[[#This Row],[PT%]]</f>
        <v>0.23399475851740922</v>
      </c>
      <c r="Y12" s="92" t="str">
        <f>Table15[[#This Row],[SE%]]</f>
        <v/>
      </c>
      <c r="Z12" s="93" t="str">
        <f>Table15[[#This Row],[SI%]]</f>
        <v/>
      </c>
      <c r="AA12" s="106"/>
      <c r="AF12" s="70"/>
      <c r="AG12" s="74"/>
      <c r="AH12" s="103"/>
      <c r="AI12" s="72"/>
      <c r="AM12"/>
      <c r="AN12"/>
      <c r="AO12"/>
      <c r="AP12"/>
      <c r="AQ12"/>
      <c r="AR12"/>
      <c r="AS12"/>
      <c r="AT12"/>
    </row>
    <row r="13" spans="1:46" ht="23.25">
      <c r="A13" s="79" t="s">
        <v>75</v>
      </c>
      <c r="B13" s="92" t="str">
        <f>Table15[[#This Row],[AT%]]</f>
        <v/>
      </c>
      <c r="C13" s="92">
        <f>Table15[[#This Row],[BE%]]</f>
        <v>0.48379052369077308</v>
      </c>
      <c r="D13" s="92" t="str">
        <f>Table15[[#This Row],[CY%]]</f>
        <v/>
      </c>
      <c r="E13" s="92" t="str">
        <f>Table15[[#This Row],[CZ%]]</f>
        <v/>
      </c>
      <c r="F13" s="92" t="str">
        <f>Table15[[#This Row],[DE-BavPrivSec%]]</f>
        <v/>
      </c>
      <c r="G13" s="92" t="str">
        <f>Table15[[#This Row],[DK%]]</f>
        <v/>
      </c>
      <c r="H13" s="92">
        <f>Table15[[#This Row],[EE%]]</f>
        <v>0.5625</v>
      </c>
      <c r="I13" s="92">
        <f>Table15[[#This Row],[EDPS%]]</f>
        <v>1</v>
      </c>
      <c r="J13" s="92" t="str">
        <f>Table15[[#This Row],[EL%]]</f>
        <v/>
      </c>
      <c r="K13" s="92" t="str">
        <f>Table15[[#This Row],[ES%]]</f>
        <v/>
      </c>
      <c r="L13" s="92" t="str">
        <f>Table15[[#This Row],[FI%]]</f>
        <v/>
      </c>
      <c r="M13" s="92" t="str">
        <f>Table15[[#This Row],[FR%]]</f>
        <v/>
      </c>
      <c r="N13" s="92" t="str">
        <f>Table15[[#This Row],[HR%]]</f>
        <v/>
      </c>
      <c r="O13" s="92">
        <f>Table15[[#This Row],[HU%]]</f>
        <v>1</v>
      </c>
      <c r="P13" s="92">
        <f>Table15[[#This Row],[IE%]]</f>
        <v>0.53030303030303028</v>
      </c>
      <c r="Q13" s="92">
        <f>Table15[[#This Row],[IT%]]</f>
        <v>0.27272727272727271</v>
      </c>
      <c r="R13" s="92">
        <f>Table15[[#This Row],[LI%]]</f>
        <v>0.15492957746478872</v>
      </c>
      <c r="S13" s="92" t="str">
        <f>Table15[[#This Row],[LT%]]</f>
        <v/>
      </c>
      <c r="T13" s="92" t="str">
        <f>Table15[[#This Row],[LV%]]</f>
        <v/>
      </c>
      <c r="U13" s="92" t="str">
        <f>Table15[[#This Row],[MT%]]</f>
        <v/>
      </c>
      <c r="V13" s="92">
        <f>Table15[[#This Row],[NL%]]</f>
        <v>0.39112050739957716</v>
      </c>
      <c r="W13" s="92" t="str">
        <f>Table15[[#This Row],[PL%]]</f>
        <v/>
      </c>
      <c r="X13" s="92">
        <f>Table15[[#This Row],[PT%]]</f>
        <v>0.39360000000000001</v>
      </c>
      <c r="Y13" s="92" t="str">
        <f>Table15[[#This Row],[SE%]]</f>
        <v/>
      </c>
      <c r="Z13" s="93" t="str">
        <f>Table15[[#This Row],[SI%]]</f>
        <v/>
      </c>
      <c r="AA13" s="106"/>
      <c r="AM13"/>
      <c r="AN13"/>
      <c r="AO13"/>
      <c r="AP13"/>
      <c r="AQ13"/>
      <c r="AR13"/>
      <c r="AS13"/>
      <c r="AT13"/>
    </row>
    <row r="14" spans="1:46" ht="99.75">
      <c r="A14" s="82" t="s">
        <v>76</v>
      </c>
      <c r="B14" s="92" t="str">
        <f>Table15[[#This Row],[AT%]]</f>
        <v>New formal investigation</v>
      </c>
      <c r="C14" s="92" t="str">
        <f>Table15[[#This Row],[BE%]]</f>
        <v>Fact finding + determining follow-up action based on the results</v>
      </c>
      <c r="D14" s="92" t="str">
        <f>Table15[[#This Row],[CY%]]</f>
        <v>Fact finding + determining follow-up action based on the results</v>
      </c>
      <c r="E14" s="92" t="str">
        <f>Table15[[#This Row],[CZ%]]</f>
        <v>Fact finding + determining follow-up action based on the results</v>
      </c>
      <c r="F14" s="92" t="str">
        <f>Table15[[#This Row],[DE-BavPrivSec%]]</f>
        <v>New formal investigation</v>
      </c>
      <c r="G14" s="92" t="str">
        <f>Table15[[#This Row],[DK%]]</f>
        <v>Fact finding + determining follow-up action based on the results</v>
      </c>
      <c r="H14" s="92" t="str">
        <f>Table15[[#This Row],[EE%]]</f>
        <v>Fact finding + determining follow-up action based on the results</v>
      </c>
      <c r="I14" s="92" t="str">
        <f>Table15[[#This Row],[EDPS%]]</f>
        <v>Fact finding + determining follow-up action based on the results</v>
      </c>
      <c r="J14" s="92" t="str">
        <f>Table15[[#This Row],[EL%]]</f>
        <v>New formal investigation</v>
      </c>
      <c r="K14" s="92" t="str">
        <f>Table15[[#This Row],[ES%]]</f>
        <v>Fact finding</v>
      </c>
      <c r="L14" s="92" t="str">
        <f>Table15[[#This Row],[FI%]]</f>
        <v>Fact finding + determining follow-up action based on the results</v>
      </c>
      <c r="M14" s="92" t="str">
        <f>Table15[[#This Row],[FR%]]</f>
        <v>New formal investigation</v>
      </c>
      <c r="N14" s="92" t="str">
        <f>Table15[[#This Row],[HR%]]</f>
        <v>Fact finding + determining follow-up action based on the results</v>
      </c>
      <c r="O14" s="92" t="str">
        <f>Table15[[#This Row],[HU%]]</f>
        <v>Fact finding + determining follow-up action based on the results</v>
      </c>
      <c r="P14" s="92" t="str">
        <f>Table15[[#This Row],[IE%]]</f>
        <v>Fact finding</v>
      </c>
      <c r="Q14" s="92" t="str">
        <f>Table15[[#This Row],[IT%]]</f>
        <v>Fact finding + determining follow-up action based on the results</v>
      </c>
      <c r="R14" s="92" t="str">
        <f>Table15[[#This Row],[LI%]]</f>
        <v>Fact finding + determining follow-up action based on the results</v>
      </c>
      <c r="S14" s="92" t="str">
        <f>Table15[[#This Row],[LT%]]</f>
        <v>New formal investigation</v>
      </c>
      <c r="T14" s="92" t="str">
        <f>Table15[[#This Row],[LV%]]</f>
        <v>Fact finding + determining follow-up action based on the results</v>
      </c>
      <c r="U14" s="92" t="str">
        <f>Table15[[#This Row],[MT%]]</f>
        <v>Fact finding</v>
      </c>
      <c r="V14" s="92" t="str">
        <f>Table15[[#This Row],[NL%]]</f>
        <v>Fact finding</v>
      </c>
      <c r="W14" s="92"/>
      <c r="X14" s="92" t="str">
        <f>Table15[[#This Row],[PT%]]</f>
        <v>Fact finding</v>
      </c>
      <c r="Y14" s="92" t="str">
        <f>Table15[[#This Row],[SE%]]</f>
        <v>New formal investigation</v>
      </c>
      <c r="Z14" s="92" t="str">
        <f>Table15[[#This Row],[SI%]]</f>
        <v>Fact finding + determining follow-up action based on the results</v>
      </c>
      <c r="AA14" s="105"/>
      <c r="AM14"/>
      <c r="AN14"/>
      <c r="AO14"/>
      <c r="AP14"/>
      <c r="AQ14"/>
      <c r="AR14"/>
      <c r="AS14"/>
      <c r="AT14"/>
    </row>
    <row r="15" spans="1:46" ht="28.5">
      <c r="A15" s="82" t="s">
        <v>315</v>
      </c>
      <c r="B15" s="92"/>
      <c r="C15" s="92"/>
      <c r="D15" s="92"/>
      <c r="E15" s="92"/>
      <c r="F15" s="92"/>
      <c r="G15" s="92"/>
      <c r="H15" s="92"/>
      <c r="I15" s="92"/>
      <c r="J15" s="92"/>
      <c r="K15" s="92"/>
      <c r="L15" s="92"/>
      <c r="M15" s="92"/>
      <c r="N15" s="92"/>
      <c r="O15" s="92"/>
      <c r="P15" s="92"/>
      <c r="Q15" s="92"/>
      <c r="R15" s="92"/>
      <c r="S15" s="92"/>
      <c r="T15" s="92"/>
      <c r="U15" s="92"/>
      <c r="V15" s="92"/>
      <c r="W15" s="92"/>
      <c r="X15" s="92"/>
      <c r="Y15" s="92"/>
      <c r="Z15" s="93"/>
      <c r="AA15" s="106"/>
      <c r="AB15" s="59" t="s">
        <v>316</v>
      </c>
      <c r="AC15" s="59" t="s">
        <v>317</v>
      </c>
      <c r="AD15" s="59" t="s">
        <v>318</v>
      </c>
      <c r="AE15" s="59" t="s">
        <v>319</v>
      </c>
      <c r="AM15"/>
      <c r="AN15"/>
      <c r="AO15"/>
      <c r="AP15"/>
      <c r="AQ15"/>
      <c r="AR15"/>
      <c r="AS15"/>
      <c r="AT15"/>
    </row>
    <row r="16" spans="1:46" ht="34.9">
      <c r="A16" s="79" t="s">
        <v>83</v>
      </c>
      <c r="B16" s="92">
        <f>Table15[[#This Row],[AT%]]</f>
        <v>0</v>
      </c>
      <c r="C16" s="92">
        <f>Table15[[#This Row],[BE%]]</f>
        <v>0.38403990024937656</v>
      </c>
      <c r="D16" s="92">
        <f>Table15[[#This Row],[CY%]]</f>
        <v>0.10355987055016182</v>
      </c>
      <c r="E16" s="92">
        <f>Table15[[#This Row],[CZ%]]</f>
        <v>1</v>
      </c>
      <c r="F16" s="92">
        <f>Table15[[#This Row],[DE-BavPrivSec%]]</f>
        <v>0</v>
      </c>
      <c r="G16" s="92">
        <f>Table15[[#This Row],[DK%]]</f>
        <v>1</v>
      </c>
      <c r="H16" s="92">
        <f>Table15[[#This Row],[EE%]]</f>
        <v>0.5625</v>
      </c>
      <c r="I16" s="92">
        <f>Table15[[#This Row],[EDPS%]]</f>
        <v>1</v>
      </c>
      <c r="J16" s="92">
        <f>Table15[[#This Row],[EL%]]</f>
        <v>0.9285714285714286</v>
      </c>
      <c r="K16" s="92">
        <f>Table15[[#This Row],[ES%]]</f>
        <v>0.17499999999999999</v>
      </c>
      <c r="L16" s="92">
        <f>Table15[[#This Row],[FI%]]</f>
        <v>0.45833333333333331</v>
      </c>
      <c r="M16" s="92">
        <f>Table15[[#This Row],[FR%]]</f>
        <v>0.42857142857142855</v>
      </c>
      <c r="N16" s="92">
        <f>Table15[[#This Row],[HR%]]</f>
        <v>0.41933355328274496</v>
      </c>
      <c r="O16" s="92">
        <f>Table15[[#This Row],[HU%]]</f>
        <v>0.84328358208955223</v>
      </c>
      <c r="P16" s="92">
        <f>Table15[[#This Row],[IE%]]</f>
        <v>0.43939393939393939</v>
      </c>
      <c r="Q16" s="92">
        <f>Table15[[#This Row],[IT%]]</f>
        <v>0.27272727272727271</v>
      </c>
      <c r="R16" s="92">
        <f>Table15[[#This Row],[LI%]]</f>
        <v>7.0422535211267609E-2</v>
      </c>
      <c r="S16" s="92">
        <f>Table15[[#This Row],[LT%]]</f>
        <v>0</v>
      </c>
      <c r="T16" s="92">
        <f>Table15[[#This Row],[LV%]]</f>
        <v>0.83240223463687146</v>
      </c>
      <c r="U16" s="92">
        <f>Table15[[#This Row],[MT%]]</f>
        <v>1.9047619047619049E-2</v>
      </c>
      <c r="V16" s="92">
        <f>Table15[[#This Row],[NL%]]</f>
        <v>0.22727272727272727</v>
      </c>
      <c r="W16" s="92"/>
      <c r="X16" s="92">
        <f>Table15[[#This Row],[PT%]]</f>
        <v>0.30399999999999999</v>
      </c>
      <c r="Y16" s="92">
        <f>Table15[[#This Row],[SE%]]</f>
        <v>0.70833333333333337</v>
      </c>
      <c r="Z16" s="92">
        <f>Table15[[#This Row],[SI%]]</f>
        <v>0.58566629339305709</v>
      </c>
      <c r="AA16" s="106"/>
      <c r="AB16" s="76">
        <f>AVERAGE(Table178910[[#This Row],[AT%]:[SI%]])</f>
        <v>0.44843579381933812</v>
      </c>
      <c r="AC16" s="76">
        <f>MIN(Table178910[[#This Row],[AT%]:[SI%]])</f>
        <v>0</v>
      </c>
      <c r="AD16" s="76">
        <f>MAX(Table178910[[#This Row],[AT%]:[SI%]])</f>
        <v>1</v>
      </c>
      <c r="AE16" s="76">
        <f>MEDIAN(Table178910[[#This Row],[AT%]:[SI%]])</f>
        <v>0.42395249092708676</v>
      </c>
      <c r="AM16"/>
      <c r="AN16"/>
      <c r="AO16"/>
      <c r="AP16"/>
      <c r="AQ16"/>
      <c r="AR16"/>
      <c r="AS16"/>
      <c r="AT16"/>
    </row>
    <row r="17" spans="1:46" ht="58.15">
      <c r="A17" s="79" t="s">
        <v>84</v>
      </c>
      <c r="B17" s="92">
        <f>Table15[[#This Row],[AT%]]</f>
        <v>1</v>
      </c>
      <c r="C17" s="92">
        <f>Table15[[#This Row],[BE%]]</f>
        <v>0.19950124688279303</v>
      </c>
      <c r="D17" s="92">
        <f>Table15[[#This Row],[CY%]]</f>
        <v>0.53721682847896435</v>
      </c>
      <c r="E17" s="92">
        <f>Table15[[#This Row],[CZ%]]</f>
        <v>0</v>
      </c>
      <c r="F17" s="92">
        <f>Table15[[#This Row],[DE-BavPrivSec%]]</f>
        <v>5.7142857142857141E-2</v>
      </c>
      <c r="G17" s="92">
        <f>Table15[[#This Row],[DK%]]</f>
        <v>0</v>
      </c>
      <c r="H17" s="92">
        <f>Table15[[#This Row],[EE%]]</f>
        <v>0.3125</v>
      </c>
      <c r="I17" s="92">
        <f>Table15[[#This Row],[EDPS%]]</f>
        <v>0</v>
      </c>
      <c r="J17" s="92">
        <f>Table15[[#This Row],[EL%]]</f>
        <v>3.5714285714285712E-2</v>
      </c>
      <c r="K17" s="92">
        <f>Table15[[#This Row],[ES%]]</f>
        <v>0.09</v>
      </c>
      <c r="L17" s="92">
        <f>Table15[[#This Row],[FI%]]</f>
        <v>0.27083333333333331</v>
      </c>
      <c r="M17" s="92">
        <f>Table15[[#This Row],[FR%]]</f>
        <v>0.21428571428571427</v>
      </c>
      <c r="N17" s="92">
        <f>Table15[[#This Row],[HR%]]</f>
        <v>0.18640712636093698</v>
      </c>
      <c r="O17" s="92">
        <f>Table15[[#This Row],[HU%]]</f>
        <v>8.2089552238805971E-2</v>
      </c>
      <c r="P17" s="92">
        <f>Table15[[#This Row],[IE%]]</f>
        <v>0.21212121212121213</v>
      </c>
      <c r="Q17" s="92">
        <f>Table15[[#This Row],[IT%]]</f>
        <v>0.52727272727272723</v>
      </c>
      <c r="R17" s="92">
        <f>Table15[[#This Row],[LI%]]</f>
        <v>0.29577464788732394</v>
      </c>
      <c r="S17" s="92">
        <f>Table15[[#This Row],[LT%]]</f>
        <v>0.66666666666666663</v>
      </c>
      <c r="T17" s="92">
        <f>Table15[[#This Row],[LV%]]</f>
        <v>6.1452513966480445E-2</v>
      </c>
      <c r="U17" s="92">
        <f>Table15[[#This Row],[MT%]]</f>
        <v>0.39047619047619048</v>
      </c>
      <c r="V17" s="92">
        <f>Table15[[#This Row],[NL%]]</f>
        <v>0.25792811839323465</v>
      </c>
      <c r="W17" s="92"/>
      <c r="X17" s="92">
        <f>Table15[[#This Row],[PT%]]</f>
        <v>0.25600000000000001</v>
      </c>
      <c r="Y17" s="92">
        <f>Table15[[#This Row],[SE%]]</f>
        <v>0.25</v>
      </c>
      <c r="Z17" s="92">
        <f>Table15[[#This Row],[SI%]]</f>
        <v>0.18477043673012317</v>
      </c>
      <c r="AA17" s="106"/>
      <c r="AB17" s="76">
        <f>AVERAGE(Table178910[[#This Row],[AT%]:[SI%]])</f>
        <v>0.2536730607479854</v>
      </c>
      <c r="AC17" s="76">
        <f>MIN(Table178910[[#This Row],[AT%]:[SI%]])</f>
        <v>0</v>
      </c>
      <c r="AD17" s="76">
        <f>MAX(Table178910[[#This Row],[AT%]:[SI%]])</f>
        <v>1</v>
      </c>
      <c r="AE17" s="76">
        <f>MEDIAN(Table178910[[#This Row],[AT%]:[SI%]])</f>
        <v>0.2132034632034632</v>
      </c>
      <c r="AM17"/>
      <c r="AN17"/>
      <c r="AO17"/>
      <c r="AP17"/>
      <c r="AQ17"/>
      <c r="AR17"/>
      <c r="AS17"/>
      <c r="AT17"/>
    </row>
    <row r="18" spans="1:46" ht="46.5">
      <c r="A18" s="79" t="s">
        <v>85</v>
      </c>
      <c r="B18" s="92">
        <f>Table15[[#This Row],[AT%]]</f>
        <v>0</v>
      </c>
      <c r="C18" s="92">
        <f>Table15[[#This Row],[BE%]]</f>
        <v>0.19201995012468828</v>
      </c>
      <c r="D18" s="92">
        <f>Table15[[#This Row],[CY%]]</f>
        <v>5.1779935275080909E-2</v>
      </c>
      <c r="E18" s="92">
        <f>Table15[[#This Row],[CZ%]]</f>
        <v>0</v>
      </c>
      <c r="F18" s="92">
        <f>Table15[[#This Row],[DE-BavPrivSec%]]</f>
        <v>8.5714285714285715E-2</v>
      </c>
      <c r="G18" s="92">
        <f>Table15[[#This Row],[DK%]]</f>
        <v>0</v>
      </c>
      <c r="H18" s="92">
        <f>Table15[[#This Row],[EE%]]</f>
        <v>6.25E-2</v>
      </c>
      <c r="I18" s="92">
        <f>Table15[[#This Row],[EDPS%]]</f>
        <v>0</v>
      </c>
      <c r="J18" s="92">
        <f>Table15[[#This Row],[EL%]]</f>
        <v>3.5714285714285712E-2</v>
      </c>
      <c r="K18" s="92">
        <f>Table15[[#This Row],[ES%]]</f>
        <v>7.0999999999999994E-2</v>
      </c>
      <c r="L18" s="92">
        <f>Table15[[#This Row],[FI%]]</f>
        <v>0</v>
      </c>
      <c r="M18" s="92">
        <f>Table15[[#This Row],[FR%]]</f>
        <v>0</v>
      </c>
      <c r="N18" s="92">
        <f>Table15[[#This Row],[HR%]]</f>
        <v>2.2434839986803037E-2</v>
      </c>
      <c r="O18" s="92">
        <f>Table15[[#This Row],[HU%]]</f>
        <v>2.9850746268656716E-2</v>
      </c>
      <c r="P18" s="92">
        <f>Table15[[#This Row],[IE%]]</f>
        <v>0.15151515151515152</v>
      </c>
      <c r="Q18" s="92">
        <f>Table15[[#This Row],[IT%]]</f>
        <v>0.10909090909090909</v>
      </c>
      <c r="R18" s="92">
        <f>Table15[[#This Row],[LI%]]</f>
        <v>9.8591549295774641E-2</v>
      </c>
      <c r="S18" s="92">
        <f>Table15[[#This Row],[LT%]]</f>
        <v>0</v>
      </c>
      <c r="T18" s="92">
        <f>Table15[[#This Row],[LV%]]</f>
        <v>2.23463687150838E-2</v>
      </c>
      <c r="U18" s="92">
        <f>Table15[[#This Row],[MT%]]</f>
        <v>5.7142857142857141E-2</v>
      </c>
      <c r="V18" s="92">
        <f>Table15[[#This Row],[NL%]]</f>
        <v>0.16067653276955601</v>
      </c>
      <c r="W18" s="92"/>
      <c r="X18" s="92">
        <f>Table15[[#This Row],[PT%]]</f>
        <v>8.1600000000000006E-2</v>
      </c>
      <c r="Y18" s="92">
        <f>Table15[[#This Row],[SE%]]</f>
        <v>0.14583333333333334</v>
      </c>
      <c r="Z18" s="92">
        <f>Table15[[#This Row],[SI%]]</f>
        <v>3.3594624860022397E-2</v>
      </c>
      <c r="AA18" s="106"/>
      <c r="AB18" s="76">
        <f>AVERAGE(Table178910[[#This Row],[AT%]:[SI%]])</f>
        <v>5.8808557075270336E-2</v>
      </c>
      <c r="AC18" s="76">
        <f>MIN(Table178910[[#This Row],[AT%]:[SI%]])</f>
        <v>0</v>
      </c>
      <c r="AD18" s="76">
        <f>MAX(Table178910[[#This Row],[AT%]:[SI%]])</f>
        <v>0.19201995012468828</v>
      </c>
      <c r="AE18" s="76">
        <f>MEDIAN(Table178910[[#This Row],[AT%]:[SI%]])</f>
        <v>4.3747110494683314E-2</v>
      </c>
      <c r="AM18"/>
      <c r="AN18"/>
      <c r="AO18"/>
      <c r="AP18"/>
      <c r="AQ18"/>
      <c r="AR18"/>
      <c r="AS18"/>
      <c r="AT18"/>
    </row>
    <row r="19" spans="1:46" ht="23.25">
      <c r="A19" s="79" t="s">
        <v>86</v>
      </c>
      <c r="B19" s="92">
        <f>Table15[[#This Row],[AT%]]</f>
        <v>0</v>
      </c>
      <c r="C19" s="92">
        <f>Table15[[#This Row],[BE%]]</f>
        <v>5.9850374064837904E-2</v>
      </c>
      <c r="D19" s="92">
        <f>Table15[[#This Row],[CY%]]</f>
        <v>9.0614886731391592E-2</v>
      </c>
      <c r="E19" s="92">
        <f>Table15[[#This Row],[CZ%]]</f>
        <v>0</v>
      </c>
      <c r="F19" s="92">
        <f>Table15[[#This Row],[DE-BavPrivSec%]]</f>
        <v>0.94285714285714284</v>
      </c>
      <c r="G19" s="92">
        <f>Table15[[#This Row],[DK%]]</f>
        <v>0</v>
      </c>
      <c r="H19" s="92">
        <f>Table15[[#This Row],[EE%]]</f>
        <v>6.25E-2</v>
      </c>
      <c r="I19" s="92">
        <f>Table15[[#This Row],[EDPS%]]</f>
        <v>0</v>
      </c>
      <c r="J19" s="92">
        <f>Table15[[#This Row],[EL%]]</f>
        <v>0</v>
      </c>
      <c r="K19" s="92">
        <f>Table15[[#This Row],[ES%]]</f>
        <v>0.55400000000000005</v>
      </c>
      <c r="L19" s="92">
        <f>Table15[[#This Row],[FI%]]</f>
        <v>0.22916666666666666</v>
      </c>
      <c r="M19" s="92">
        <f>Table15[[#This Row],[FR%]]</f>
        <v>0</v>
      </c>
      <c r="N19" s="92">
        <f>Table15[[#This Row],[HR%]]</f>
        <v>0.11943253051798086</v>
      </c>
      <c r="O19" s="92">
        <f>Table15[[#This Row],[HU%]]</f>
        <v>2.9850746268656716E-2</v>
      </c>
      <c r="P19" s="92">
        <f>Table15[[#This Row],[IE%]]</f>
        <v>3.0303030303030304E-2</v>
      </c>
      <c r="Q19" s="92">
        <f>Table15[[#This Row],[IT%]]</f>
        <v>1.8181818181818181E-2</v>
      </c>
      <c r="R19" s="92">
        <f>Table15[[#This Row],[LI%]]</f>
        <v>0.25352112676056338</v>
      </c>
      <c r="S19" s="92">
        <f>Table15[[#This Row],[LT%]]</f>
        <v>0</v>
      </c>
      <c r="T19" s="92">
        <f>Table15[[#This Row],[LV%]]</f>
        <v>5.5865921787709494E-2</v>
      </c>
      <c r="U19" s="92">
        <f>Table15[[#This Row],[MT%]]</f>
        <v>0.20952380952380953</v>
      </c>
      <c r="V19" s="92">
        <f>Table15[[#This Row],[NL%]]</f>
        <v>8.9852008456659624E-2</v>
      </c>
      <c r="W19" s="92"/>
      <c r="X19" s="92">
        <f>Table15[[#This Row],[PT%]]</f>
        <v>0.1328</v>
      </c>
      <c r="Y19" s="92">
        <f>Table15[[#This Row],[SE%]]</f>
        <v>0</v>
      </c>
      <c r="Z19" s="92">
        <f>Table15[[#This Row],[SI%]]</f>
        <v>5.1511758118701005E-2</v>
      </c>
      <c r="AA19" s="106"/>
      <c r="AB19" s="76">
        <f>AVERAGE(Table178910[[#This Row],[AT%]:[SI%]])</f>
        <v>0.12207632584329035</v>
      </c>
      <c r="AC19" s="76">
        <f>MIN(Table178910[[#This Row],[AT%]:[SI%]])</f>
        <v>0</v>
      </c>
      <c r="AD19" s="76">
        <f>MAX(Table178910[[#This Row],[AT%]:[SI%]])</f>
        <v>0.94285714285714284</v>
      </c>
      <c r="AE19" s="76">
        <f>MEDIAN(Table178910[[#This Row],[AT%]:[SI%]])</f>
        <v>5.3688839953205253E-2</v>
      </c>
      <c r="AM19"/>
      <c r="AN19"/>
      <c r="AO19"/>
      <c r="AP19"/>
      <c r="AQ19"/>
      <c r="AR19"/>
      <c r="AS19"/>
      <c r="AT19"/>
    </row>
    <row r="20" spans="1:46" s="58" customFormat="1">
      <c r="A20" s="83" t="s">
        <v>87</v>
      </c>
      <c r="B20" s="96" t="str">
        <f>Table15[[#This Row],[AT%]]</f>
        <v/>
      </c>
      <c r="C20" s="96" t="str">
        <f>Table15[[#This Row],[BE%]]</f>
        <v/>
      </c>
      <c r="D20" s="96" t="str">
        <f>Table15[[#This Row],[CY%]]</f>
        <v/>
      </c>
      <c r="E20" s="96" t="str">
        <f>Table15[[#This Row],[CZ%]]</f>
        <v/>
      </c>
      <c r="F20" s="96">
        <f>Table15[[#This Row],[DE-BavPrivSec%]]</f>
        <v>0.48571428571428571</v>
      </c>
      <c r="G20" s="96" t="str">
        <f>Table15[[#This Row],[DK%]]</f>
        <v/>
      </c>
      <c r="H20" s="96" t="str">
        <f>Table15[[#This Row],[EE%]]</f>
        <v/>
      </c>
      <c r="I20" s="96" t="str">
        <f>Table15[[#This Row],[EDPS%]]</f>
        <v/>
      </c>
      <c r="J20" s="96" t="str">
        <f>Table15[[#This Row],[EL%]]</f>
        <v/>
      </c>
      <c r="K20" s="96">
        <f>Table15[[#This Row],[ES%]]</f>
        <v>7.0999999999999994E-2</v>
      </c>
      <c r="L20" s="96" t="str">
        <f>Table15[[#This Row],[FI%]]</f>
        <v/>
      </c>
      <c r="M20" s="96" t="str">
        <f>Table15[[#This Row],[FR%]]</f>
        <v/>
      </c>
      <c r="N20" s="96" t="str">
        <f>Table15[[#This Row],[HR%]]</f>
        <v/>
      </c>
      <c r="O20" s="96" t="str">
        <f>Table15[[#This Row],[HU%]]</f>
        <v/>
      </c>
      <c r="P20" s="96" t="str">
        <f>Table15[[#This Row],[IE%]]</f>
        <v/>
      </c>
      <c r="Q20" s="96" t="str">
        <f>Table15[[#This Row],[IT%]]</f>
        <v/>
      </c>
      <c r="R20" s="96" t="str">
        <f>Table15[[#This Row],[LI%]]</f>
        <v/>
      </c>
      <c r="S20" s="96" t="str">
        <f>Table15[[#This Row],[LT%]]</f>
        <v/>
      </c>
      <c r="T20" s="96" t="str">
        <f>Table15[[#This Row],[LV%]]</f>
        <v/>
      </c>
      <c r="U20" s="96" t="str">
        <f>Table15[[#This Row],[MT%]]</f>
        <v/>
      </c>
      <c r="V20" s="96" t="str">
        <f>Table15[[#This Row],[NL%]]</f>
        <v/>
      </c>
      <c r="W20" s="96"/>
      <c r="X20" s="96" t="str">
        <f>Table15[[#This Row],[PT%]]</f>
        <v/>
      </c>
      <c r="Y20" s="96" t="str">
        <f>Table15[[#This Row],[SE%]]</f>
        <v/>
      </c>
      <c r="Z20" s="97" t="str">
        <f>Table15[[#This Row],[SI%]]</f>
        <v/>
      </c>
      <c r="AA20" s="56"/>
      <c r="AB20" s="76"/>
      <c r="AC20" s="76"/>
      <c r="AD20" s="76"/>
      <c r="AE20" s="76"/>
      <c r="AF20" s="56"/>
      <c r="AG20" s="56"/>
      <c r="AH20" s="56"/>
    </row>
    <row r="21" spans="1:46" s="58" customFormat="1">
      <c r="A21" s="83" t="s">
        <v>88</v>
      </c>
      <c r="B21" s="96" t="str">
        <f>Table15[[#This Row],[AT%]]</f>
        <v/>
      </c>
      <c r="C21" s="96" t="str">
        <f>Table15[[#This Row],[BE%]]</f>
        <v/>
      </c>
      <c r="D21" s="96" t="str">
        <f>Table15[[#This Row],[CY%]]</f>
        <v/>
      </c>
      <c r="E21" s="96" t="str">
        <f>Table15[[#This Row],[CZ%]]</f>
        <v/>
      </c>
      <c r="F21" s="96">
        <f>Table15[[#This Row],[DE-BavPrivSec%]]</f>
        <v>0.14285714285714285</v>
      </c>
      <c r="G21" s="96" t="str">
        <f>Table15[[#This Row],[DK%]]</f>
        <v/>
      </c>
      <c r="H21" s="96" t="str">
        <f>Table15[[#This Row],[EE%]]</f>
        <v/>
      </c>
      <c r="I21" s="96" t="str">
        <f>Table15[[#This Row],[EDPS%]]</f>
        <v/>
      </c>
      <c r="J21" s="96" t="str">
        <f>Table15[[#This Row],[EL%]]</f>
        <v/>
      </c>
      <c r="K21" s="96">
        <f>Table15[[#This Row],[ES%]]</f>
        <v>7.0999999999999994E-2</v>
      </c>
      <c r="L21" s="96" t="str">
        <f>Table15[[#This Row],[FI%]]</f>
        <v/>
      </c>
      <c r="M21" s="96" t="str">
        <f>Table15[[#This Row],[FR%]]</f>
        <v/>
      </c>
      <c r="N21" s="96" t="str">
        <f>Table15[[#This Row],[HR%]]</f>
        <v/>
      </c>
      <c r="O21" s="96" t="str">
        <f>Table15[[#This Row],[HU%]]</f>
        <v/>
      </c>
      <c r="P21" s="96" t="str">
        <f>Table15[[#This Row],[IE%]]</f>
        <v/>
      </c>
      <c r="Q21" s="96" t="str">
        <f>Table15[[#This Row],[IT%]]</f>
        <v/>
      </c>
      <c r="R21" s="96" t="str">
        <f>Table15[[#This Row],[LI%]]</f>
        <v/>
      </c>
      <c r="S21" s="96" t="str">
        <f>Table15[[#This Row],[LT%]]</f>
        <v/>
      </c>
      <c r="T21" s="96" t="str">
        <f>Table15[[#This Row],[LV%]]</f>
        <v/>
      </c>
      <c r="U21" s="96" t="str">
        <f>Table15[[#This Row],[MT%]]</f>
        <v/>
      </c>
      <c r="V21" s="96" t="str">
        <f>Table15[[#This Row],[NL%]]</f>
        <v/>
      </c>
      <c r="W21" s="96"/>
      <c r="X21" s="96" t="str">
        <f>Table15[[#This Row],[PT%]]</f>
        <v/>
      </c>
      <c r="Y21" s="96" t="str">
        <f>Table15[[#This Row],[SE%]]</f>
        <v/>
      </c>
      <c r="Z21" s="97" t="str">
        <f>Table15[[#This Row],[SI%]]</f>
        <v/>
      </c>
      <c r="AA21" s="56"/>
      <c r="AB21" s="76"/>
      <c r="AC21" s="76"/>
      <c r="AD21" s="76"/>
      <c r="AE21" s="76"/>
      <c r="AF21" s="56"/>
      <c r="AG21" s="56"/>
      <c r="AH21" s="56"/>
    </row>
    <row r="22" spans="1:46" s="58" customFormat="1">
      <c r="A22" s="83" t="s">
        <v>89</v>
      </c>
      <c r="B22" s="96" t="str">
        <f>Table15[[#This Row],[AT%]]</f>
        <v/>
      </c>
      <c r="C22" s="96" t="str">
        <f>Table15[[#This Row],[BE%]]</f>
        <v/>
      </c>
      <c r="D22" s="96" t="str">
        <f>Table15[[#This Row],[CY%]]</f>
        <v/>
      </c>
      <c r="E22" s="96" t="str">
        <f>Table15[[#This Row],[CZ%]]</f>
        <v/>
      </c>
      <c r="F22" s="96">
        <f>Table15[[#This Row],[DE-BavPrivSec%]]</f>
        <v>0.91428571428571426</v>
      </c>
      <c r="G22" s="96" t="str">
        <f>Table15[[#This Row],[DK%]]</f>
        <v/>
      </c>
      <c r="H22" s="96" t="str">
        <f>Table15[[#This Row],[EE%]]</f>
        <v/>
      </c>
      <c r="I22" s="96" t="str">
        <f>Table15[[#This Row],[EDPS%]]</f>
        <v/>
      </c>
      <c r="J22" s="96" t="str">
        <f>Table15[[#This Row],[EL%]]</f>
        <v/>
      </c>
      <c r="K22" s="96">
        <f>Table15[[#This Row],[ES%]]</f>
        <v>7.0999999999999994E-2</v>
      </c>
      <c r="L22" s="96" t="str">
        <f>Table15[[#This Row],[FI%]]</f>
        <v/>
      </c>
      <c r="M22" s="96" t="str">
        <f>Table15[[#This Row],[FR%]]</f>
        <v/>
      </c>
      <c r="N22" s="96" t="str">
        <f>Table15[[#This Row],[HR%]]</f>
        <v/>
      </c>
      <c r="O22" s="96" t="str">
        <f>Table15[[#This Row],[HU%]]</f>
        <v/>
      </c>
      <c r="P22" s="96" t="str">
        <f>Table15[[#This Row],[IE%]]</f>
        <v/>
      </c>
      <c r="Q22" s="96" t="str">
        <f>Table15[[#This Row],[IT%]]</f>
        <v/>
      </c>
      <c r="R22" s="96" t="str">
        <f>Table15[[#This Row],[LI%]]</f>
        <v/>
      </c>
      <c r="S22" s="96" t="str">
        <f>Table15[[#This Row],[LT%]]</f>
        <v/>
      </c>
      <c r="T22" s="96" t="str">
        <f>Table15[[#This Row],[LV%]]</f>
        <v/>
      </c>
      <c r="U22" s="96" t="str">
        <f>Table15[[#This Row],[MT%]]</f>
        <v/>
      </c>
      <c r="V22" s="96" t="str">
        <f>Table15[[#This Row],[NL%]]</f>
        <v/>
      </c>
      <c r="W22" s="96"/>
      <c r="X22" s="96" t="str">
        <f>Table15[[#This Row],[PT%]]</f>
        <v/>
      </c>
      <c r="Y22" s="96" t="str">
        <f>Table15[[#This Row],[SE%]]</f>
        <v/>
      </c>
      <c r="Z22" s="97" t="str">
        <f>Table15[[#This Row],[SI%]]</f>
        <v/>
      </c>
      <c r="AA22" s="56"/>
      <c r="AB22" s="76"/>
      <c r="AC22" s="76"/>
      <c r="AD22" s="76"/>
      <c r="AE22" s="76"/>
      <c r="AF22" s="56"/>
      <c r="AG22" s="56"/>
      <c r="AH22" s="56"/>
    </row>
    <row r="23" spans="1:46">
      <c r="A23" s="79" t="s">
        <v>90</v>
      </c>
      <c r="B23" s="92">
        <f>Table15[[#This Row],[AT%]]</f>
        <v>0</v>
      </c>
      <c r="C23" s="92">
        <f>Table15[[#This Row],[BE%]]</f>
        <v>0.16458852867830423</v>
      </c>
      <c r="D23" s="92">
        <f>Table15[[#This Row],[CY%]]</f>
        <v>0.2168284789644013</v>
      </c>
      <c r="E23" s="92">
        <f>Table15[[#This Row],[CZ%]]</f>
        <v>0</v>
      </c>
      <c r="F23" s="92">
        <f>Table15[[#This Row],[DE-BavPrivSec%]]</f>
        <v>8.5714285714285715E-2</v>
      </c>
      <c r="G23" s="92">
        <f>Table15[[#This Row],[DK%]]</f>
        <v>0</v>
      </c>
      <c r="H23" s="92">
        <f>Table15[[#This Row],[EE%]]</f>
        <v>0</v>
      </c>
      <c r="I23" s="92">
        <f>Table15[[#This Row],[EDPS%]]</f>
        <v>0</v>
      </c>
      <c r="J23" s="92">
        <f>Table15[[#This Row],[EL%]]</f>
        <v>0</v>
      </c>
      <c r="K23" s="92">
        <f>Table15[[#This Row],[ES%]]</f>
        <v>0.109</v>
      </c>
      <c r="L23" s="92">
        <f>Table15[[#This Row],[FI%]]</f>
        <v>4.1666666666666664E-2</v>
      </c>
      <c r="M23" s="92">
        <f>Table15[[#This Row],[FR%]]</f>
        <v>0.35714285714285715</v>
      </c>
      <c r="N23" s="92">
        <f>Table15[[#This Row],[HR%]]</f>
        <v>0.21412075222698779</v>
      </c>
      <c r="O23" s="92">
        <f>Table15[[#This Row],[HU%]]</f>
        <v>1.4925373134328358E-2</v>
      </c>
      <c r="P23" s="92">
        <f>Table15[[#This Row],[IE%]]</f>
        <v>0.16666666666666666</v>
      </c>
      <c r="Q23" s="92">
        <f>Table15[[#This Row],[IT%]]</f>
        <v>7.2727272727272724E-2</v>
      </c>
      <c r="R23" s="92">
        <f>Table15[[#This Row],[LI%]]</f>
        <v>0.28169014084507044</v>
      </c>
      <c r="S23" s="92">
        <f>Table15[[#This Row],[LT%]]</f>
        <v>0.33333333333333331</v>
      </c>
      <c r="T23" s="92">
        <f>Table15[[#This Row],[LV%]]</f>
        <v>1.6759776536312849E-2</v>
      </c>
      <c r="U23" s="92">
        <f>Table15[[#This Row],[MT%]]</f>
        <v>0.32380952380952382</v>
      </c>
      <c r="V23" s="92">
        <f>Table15[[#This Row],[NL%]]</f>
        <v>0.23467230443974629</v>
      </c>
      <c r="W23" s="92"/>
      <c r="X23" s="92">
        <f>Table15[[#This Row],[PT%]]</f>
        <v>0.22559999999999999</v>
      </c>
      <c r="Y23" s="92">
        <f>Table15[[#This Row],[SE%]]</f>
        <v>0.10416666666666667</v>
      </c>
      <c r="Z23" s="92">
        <f>Table15[[#This Row],[SI%]]</f>
        <v>0.1444568868980963</v>
      </c>
      <c r="AA23" s="106"/>
      <c r="AB23" s="76">
        <f>AVERAGE(Table178910[[#This Row],[AT%]:[SI%]])</f>
        <v>0.12949456310210503</v>
      </c>
      <c r="AC23" s="76">
        <f>MIN(Table178910[[#This Row],[AT%]:[SI%]])</f>
        <v>0</v>
      </c>
      <c r="AD23" s="76">
        <f>MAX(Table178910[[#This Row],[AT%]:[SI%]])</f>
        <v>0.35714285714285715</v>
      </c>
      <c r="AE23" s="76">
        <f>MEDIAN(Table178910[[#This Row],[AT%]:[SI%]])</f>
        <v>0.10658333333333334</v>
      </c>
      <c r="AM23"/>
      <c r="AN23"/>
      <c r="AO23"/>
      <c r="AP23"/>
      <c r="AQ23"/>
      <c r="AR23"/>
      <c r="AS23"/>
      <c r="AT23"/>
    </row>
    <row r="24" spans="1:46" ht="42.75">
      <c r="A24" s="82" t="s">
        <v>341</v>
      </c>
      <c r="B24" s="92" t="str">
        <f>Table15[[#This Row],[AT%]]</f>
        <v/>
      </c>
      <c r="C24" s="92" t="str">
        <f>Table15[[#This Row],[BE%]]</f>
        <v/>
      </c>
      <c r="D24" s="92" t="str">
        <f>Table15[[#This Row],[CY%]]</f>
        <v/>
      </c>
      <c r="E24" s="92" t="str">
        <f>Table15[[#This Row],[CZ%]]</f>
        <v/>
      </c>
      <c r="F24" s="92" t="str">
        <f>Table15[[#This Row],[DE-BavPrivSec%]]</f>
        <v/>
      </c>
      <c r="G24" s="92" t="str">
        <f>Table15[[#This Row],[DK%]]</f>
        <v/>
      </c>
      <c r="H24" s="92" t="str">
        <f>Table15[[#This Row],[EE%]]</f>
        <v/>
      </c>
      <c r="I24" s="92" t="str">
        <f>Table15[[#This Row],[EDPS%]]</f>
        <v/>
      </c>
      <c r="J24" s="92" t="str">
        <f>Table15[[#This Row],[EL%]]</f>
        <v/>
      </c>
      <c r="K24" s="92" t="str">
        <f>Table15[[#This Row],[ES%]]</f>
        <v/>
      </c>
      <c r="L24" s="92" t="str">
        <f>Table15[[#This Row],[FI%]]</f>
        <v/>
      </c>
      <c r="M24" s="92" t="str">
        <f>Table15[[#This Row],[FR%]]</f>
        <v/>
      </c>
      <c r="N24" s="92" t="str">
        <f>Table15[[#This Row],[HR%]]</f>
        <v/>
      </c>
      <c r="O24" s="92" t="str">
        <f>Table15[[#This Row],[HU%]]</f>
        <v/>
      </c>
      <c r="P24" s="92" t="str">
        <f>Table15[[#This Row],[IE%]]</f>
        <v/>
      </c>
      <c r="Q24" s="92" t="str">
        <f>Table15[[#This Row],[IT%]]</f>
        <v/>
      </c>
      <c r="R24" s="92" t="str">
        <f>Table15[[#This Row],[LI%]]</f>
        <v/>
      </c>
      <c r="S24" s="92" t="str">
        <f>Table15[[#This Row],[LT%]]</f>
        <v/>
      </c>
      <c r="T24" s="92" t="str">
        <f>Table15[[#This Row],[LV%]]</f>
        <v/>
      </c>
      <c r="U24" s="92" t="str">
        <f>Table15[[#This Row],[MT%]]</f>
        <v/>
      </c>
      <c r="V24" s="92" t="str">
        <f>Table15[[#This Row],[NL%]]</f>
        <v/>
      </c>
      <c r="W24" s="92"/>
      <c r="X24" s="92" t="str">
        <f>Table15[[#This Row],[PT%]]</f>
        <v/>
      </c>
      <c r="Y24" s="92" t="str">
        <f>Table15[[#This Row],[SE%]]</f>
        <v/>
      </c>
      <c r="Z24" s="93" t="str">
        <f>Table15[[#This Row],[SI%]]</f>
        <v/>
      </c>
      <c r="AA24" s="106"/>
      <c r="AB24" s="77" t="s">
        <v>316</v>
      </c>
      <c r="AC24" s="77" t="s">
        <v>317</v>
      </c>
      <c r="AD24" s="77" t="s">
        <v>318</v>
      </c>
      <c r="AE24" s="77" t="s">
        <v>319</v>
      </c>
      <c r="AM24"/>
      <c r="AN24"/>
      <c r="AO24"/>
      <c r="AP24"/>
      <c r="AQ24"/>
      <c r="AR24"/>
      <c r="AS24"/>
      <c r="AT24"/>
    </row>
    <row r="25" spans="1:46" ht="34.9">
      <c r="A25" s="79" t="s">
        <v>92</v>
      </c>
      <c r="B25" s="92">
        <f>Table15[[#This Row],[AT%]]</f>
        <v>0</v>
      </c>
      <c r="C25" s="92">
        <f>Table15[[#This Row],[BE%]]</f>
        <v>0</v>
      </c>
      <c r="D25" s="92">
        <f>Table15[[#This Row],[CY%]]</f>
        <v>2.2653721682847898E-2</v>
      </c>
      <c r="E25" s="92">
        <f>Table15[[#This Row],[CZ%]]</f>
        <v>0</v>
      </c>
      <c r="F25" s="92">
        <f>Table15[[#This Row],[DE-BavPrivSec%]]</f>
        <v>0</v>
      </c>
      <c r="G25" s="92">
        <f>Table15[[#This Row],[DK%]]</f>
        <v>0</v>
      </c>
      <c r="H25" s="92">
        <f>Table15[[#This Row],[EE%]]</f>
        <v>0</v>
      </c>
      <c r="I25" s="92">
        <f>Table15[[#This Row],[EDPS%]]</f>
        <v>0</v>
      </c>
      <c r="J25" s="92">
        <f>Table15[[#This Row],[EL%]]</f>
        <v>0</v>
      </c>
      <c r="K25" s="92">
        <f>Table15[[#This Row],[ES%]]</f>
        <v>0</v>
      </c>
      <c r="L25" s="92">
        <f>Table15[[#This Row],[FI%]]</f>
        <v>4.1666666666666664E-2</v>
      </c>
      <c r="M25" s="92">
        <f>Table15[[#This Row],[FR%]]</f>
        <v>0</v>
      </c>
      <c r="N25" s="92">
        <f>Table15[[#This Row],[HR%]]</f>
        <v>1.5176509402837348E-2</v>
      </c>
      <c r="O25" s="92">
        <f>Table15[[#This Row],[HU%]]</f>
        <v>0</v>
      </c>
      <c r="P25" s="92">
        <f>Table15[[#This Row],[IE%]]</f>
        <v>0</v>
      </c>
      <c r="Q25" s="92">
        <f>Table15[[#This Row],[IT%]]</f>
        <v>0</v>
      </c>
      <c r="R25" s="92">
        <f>Table15[[#This Row],[LI%]]</f>
        <v>0</v>
      </c>
      <c r="S25" s="92">
        <f>Table15[[#This Row],[LT%]]</f>
        <v>0</v>
      </c>
      <c r="T25" s="92">
        <f>Table15[[#This Row],[LV%]]</f>
        <v>5.5865921787709499E-3</v>
      </c>
      <c r="U25" s="92">
        <f>Table15[[#This Row],[MT%]]</f>
        <v>2.8571428571428571E-2</v>
      </c>
      <c r="V25" s="92">
        <f>Table15[[#This Row],[NL%]]</f>
        <v>0</v>
      </c>
      <c r="W25" s="92"/>
      <c r="X25" s="92">
        <f>Table15[[#This Row],[PT%]]</f>
        <v>0</v>
      </c>
      <c r="Y25" s="92">
        <f>Table15[[#This Row],[SE%]]</f>
        <v>0</v>
      </c>
      <c r="Z25" s="92">
        <f>Table15[[#This Row],[SI%]]</f>
        <v>2.2396416573348264E-3</v>
      </c>
      <c r="AA25" s="106"/>
      <c r="AB25" s="76">
        <f>AVERAGE(Table178910[[#This Row],[AT%]:[SI%]])</f>
        <v>4.8289400066619274E-3</v>
      </c>
      <c r="AC25" s="76">
        <f>MIN(Table178910[[#This Row],[AT%]:[SI%]])</f>
        <v>0</v>
      </c>
      <c r="AD25" s="76">
        <f>MAX(Table178910[[#This Row],[AT%]:[SI%]])</f>
        <v>4.1666666666666664E-2</v>
      </c>
      <c r="AE25" s="76">
        <f>MEDIAN(Table178910[[#This Row],[AT%]:[SI%]])</f>
        <v>0</v>
      </c>
      <c r="AM25"/>
      <c r="AN25"/>
      <c r="AO25"/>
      <c r="AP25"/>
      <c r="AQ25"/>
      <c r="AR25"/>
      <c r="AS25"/>
      <c r="AT25"/>
    </row>
    <row r="26" spans="1:46" ht="34.9">
      <c r="A26" s="79" t="s">
        <v>93</v>
      </c>
      <c r="B26" s="92">
        <f>Table15[[#This Row],[AT%]]</f>
        <v>0</v>
      </c>
      <c r="C26" s="92">
        <f>Table15[[#This Row],[BE%]]</f>
        <v>0</v>
      </c>
      <c r="D26" s="92">
        <f>Table15[[#This Row],[CY%]]</f>
        <v>0</v>
      </c>
      <c r="E26" s="92">
        <f>Table15[[#This Row],[CZ%]]</f>
        <v>0</v>
      </c>
      <c r="F26" s="92">
        <f>Table15[[#This Row],[DE-BavPrivSec%]]</f>
        <v>0</v>
      </c>
      <c r="G26" s="92">
        <f>Table15[[#This Row],[DK%]]</f>
        <v>0</v>
      </c>
      <c r="H26" s="92">
        <f>Table15[[#This Row],[EE%]]</f>
        <v>6.25E-2</v>
      </c>
      <c r="I26" s="92">
        <f>Table15[[#This Row],[EDPS%]]</f>
        <v>0</v>
      </c>
      <c r="J26" s="92">
        <f>Table15[[#This Row],[EL%]]</f>
        <v>0</v>
      </c>
      <c r="K26" s="92">
        <f>Table15[[#This Row],[ES%]]</f>
        <v>0</v>
      </c>
      <c r="L26" s="92">
        <f>Table15[[#This Row],[FI%]]</f>
        <v>0</v>
      </c>
      <c r="M26" s="92">
        <f>Table15[[#This Row],[FR%]]</f>
        <v>0</v>
      </c>
      <c r="N26" s="92">
        <f>Table15[[#This Row],[HR%]]</f>
        <v>2.9693170570768723E-3</v>
      </c>
      <c r="O26" s="92">
        <f>Table15[[#This Row],[HU%]]</f>
        <v>0</v>
      </c>
      <c r="P26" s="92">
        <f>Table15[[#This Row],[IE%]]</f>
        <v>0</v>
      </c>
      <c r="Q26" s="92">
        <f>Table15[[#This Row],[IT%]]</f>
        <v>0</v>
      </c>
      <c r="R26" s="92">
        <f>Table15[[#This Row],[LI%]]</f>
        <v>0</v>
      </c>
      <c r="S26" s="92">
        <f>Table15[[#This Row],[LT%]]</f>
        <v>0</v>
      </c>
      <c r="T26" s="92">
        <f>Table15[[#This Row],[LV%]]</f>
        <v>5.5865921787709499E-3</v>
      </c>
      <c r="U26" s="92">
        <f>Table15[[#This Row],[MT%]]</f>
        <v>9.5238095238095247E-3</v>
      </c>
      <c r="V26" s="92">
        <f>Table15[[#This Row],[NL%]]</f>
        <v>0</v>
      </c>
      <c r="W26" s="92"/>
      <c r="X26" s="92">
        <f>Table15[[#This Row],[PT%]]</f>
        <v>0</v>
      </c>
      <c r="Y26" s="92">
        <f>Table15[[#This Row],[SE%]]</f>
        <v>0</v>
      </c>
      <c r="Z26" s="92">
        <f>Table15[[#This Row],[SI%]]</f>
        <v>0</v>
      </c>
      <c r="AA26" s="106"/>
      <c r="AB26" s="76">
        <f>AVERAGE(Table178910[[#This Row],[AT%]:[SI%]])</f>
        <v>3.357488281652389E-3</v>
      </c>
      <c r="AC26" s="76">
        <f>MIN(Table178910[[#This Row],[AT%]:[SI%]])</f>
        <v>0</v>
      </c>
      <c r="AD26" s="76">
        <f>MAX(Table178910[[#This Row],[AT%]:[SI%]])</f>
        <v>6.25E-2</v>
      </c>
      <c r="AE26" s="76">
        <f>MEDIAN(Table178910[[#This Row],[AT%]:[SI%]])</f>
        <v>0</v>
      </c>
      <c r="AM26"/>
      <c r="AN26"/>
      <c r="AO26"/>
      <c r="AP26"/>
      <c r="AQ26"/>
      <c r="AR26"/>
      <c r="AS26"/>
      <c r="AT26"/>
    </row>
    <row r="27" spans="1:46" ht="57">
      <c r="A27" s="82" t="s">
        <v>94</v>
      </c>
      <c r="B27" s="92">
        <f>Table15[[#This Row],[AT%]]</f>
        <v>0.54545454545454541</v>
      </c>
      <c r="C27" s="92">
        <f>Table15[[#This Row],[BE%]]</f>
        <v>0.47630922693266831</v>
      </c>
      <c r="D27" s="92">
        <f>Table15[[#This Row],[CY%]]</f>
        <v>0.29746835443037972</v>
      </c>
      <c r="E27" s="92">
        <f>Table15[[#This Row],[CZ%]]</f>
        <v>0.21428571428571427</v>
      </c>
      <c r="F27" s="92">
        <f>Table15[[#This Row],[DE-BavPrivSec%]]</f>
        <v>0.48571428571428571</v>
      </c>
      <c r="G27" s="92">
        <f>Table15[[#This Row],[DK%]]</f>
        <v>0.5625</v>
      </c>
      <c r="H27" s="92">
        <f>Table15[[#This Row],[EE%]]</f>
        <v>0.5</v>
      </c>
      <c r="I27" s="92">
        <f>Table15[[#This Row],[EDPS%]]</f>
        <v>0.13043478260869565</v>
      </c>
      <c r="J27" s="92">
        <f>Table15[[#This Row],[EL%]]</f>
        <v>0.21428571428571427</v>
      </c>
      <c r="K27" s="92">
        <f>Table15[[#This Row],[ES%]]</f>
        <v>0.75</v>
      </c>
      <c r="L27" s="92">
        <f>Table15[[#This Row],[FI%]]</f>
        <v>0.28000000000000003</v>
      </c>
      <c r="M27" s="92">
        <f>Table15[[#This Row],[FR%]]</f>
        <v>0.42857142857142855</v>
      </c>
      <c r="N27" s="92">
        <f>Table15[[#This Row],[HR%]]</f>
        <v>0.26558891454965355</v>
      </c>
      <c r="O27" s="92">
        <f>Table15[[#This Row],[HU%]]</f>
        <v>0.17164179104477612</v>
      </c>
      <c r="P27" s="92">
        <f>Table15[[#This Row],[IE%]]</f>
        <v>0.31818181818181818</v>
      </c>
      <c r="Q27" s="92">
        <f>Table15[[#This Row],[IT%]]</f>
        <v>0.43636363636363634</v>
      </c>
      <c r="R27" s="92">
        <f>Table15[[#This Row],[LI%]]</f>
        <v>0.23943661971830985</v>
      </c>
      <c r="S27" s="92">
        <f>Table15[[#This Row],[LT%]]</f>
        <v>0.22222222222222221</v>
      </c>
      <c r="T27" s="92">
        <f>Table15[[#This Row],[LV%]]</f>
        <v>0.47486033519553073</v>
      </c>
      <c r="U27" s="92">
        <f>Table15[[#This Row],[MT%]]</f>
        <v>0.32110091743119268</v>
      </c>
      <c r="V27" s="92">
        <f>Table15[[#This Row],[NL%]]</f>
        <v>0.35835095137420719</v>
      </c>
      <c r="W27" s="92"/>
      <c r="X27" s="92">
        <f>Table15[[#This Row],[PT%]]</f>
        <v>0.54559999999999997</v>
      </c>
      <c r="Y27" s="92">
        <f>Table15[[#This Row],[SE%]]</f>
        <v>0.5</v>
      </c>
      <c r="Z27" s="92">
        <f>Table15[[#This Row],[SI%]]</f>
        <v>0.15083798882681565</v>
      </c>
      <c r="AA27" s="106"/>
      <c r="AB27" s="76">
        <f>AVERAGE(Table178910[[#This Row],[AT%]:[SI%]])</f>
        <v>0.37038371863298319</v>
      </c>
      <c r="AC27" s="76">
        <f>MIN(Table178910[[#This Row],[AT%]:[SI%]])</f>
        <v>0.13043478260869565</v>
      </c>
      <c r="AD27" s="76">
        <f>MAX(Table178910[[#This Row],[AT%]:[SI%]])</f>
        <v>0.75</v>
      </c>
      <c r="AE27" s="76">
        <f>MEDIAN(Table178910[[#This Row],[AT%]:[SI%]])</f>
        <v>0.33972593440269994</v>
      </c>
      <c r="AM27"/>
      <c r="AN27"/>
      <c r="AO27"/>
      <c r="AP27"/>
      <c r="AQ27"/>
      <c r="AR27"/>
      <c r="AS27"/>
      <c r="AT27"/>
    </row>
    <row r="28" spans="1:46" ht="28.5">
      <c r="A28" s="82" t="s">
        <v>95</v>
      </c>
      <c r="B28" s="92">
        <f>Table15[[#This Row],[AT%]]</f>
        <v>0.81818181818181823</v>
      </c>
      <c r="C28" s="92">
        <f>Table15[[#This Row],[BE%]]</f>
        <v>0.76059850374064841</v>
      </c>
      <c r="D28" s="92">
        <f>Table15[[#This Row],[CY%]]</f>
        <v>0.53164556962025311</v>
      </c>
      <c r="E28" s="92">
        <f>Table15[[#This Row],[CZ%]]</f>
        <v>1</v>
      </c>
      <c r="F28" s="92">
        <f>Table15[[#This Row],[DE-BavPrivSec%]]</f>
        <v>0.48571428571428571</v>
      </c>
      <c r="G28" s="92">
        <f>Table15[[#This Row],[DK%]]</f>
        <v>0.59375</v>
      </c>
      <c r="H28" s="92">
        <f>Table15[[#This Row],[EE%]]</f>
        <v>1</v>
      </c>
      <c r="I28" s="92">
        <f>Table15[[#This Row],[EDPS%]]</f>
        <v>1</v>
      </c>
      <c r="J28" s="92">
        <f>Table15[[#This Row],[EL%]]</f>
        <v>0.5714285714285714</v>
      </c>
      <c r="K28" s="92">
        <f>Table15[[#This Row],[ES%]]</f>
        <v>0.86</v>
      </c>
      <c r="L28" s="92">
        <f>Table15[[#This Row],[FI%]]</f>
        <v>0.9</v>
      </c>
      <c r="M28" s="92">
        <f>Table15[[#This Row],[FR%]]</f>
        <v>0.6428571428571429</v>
      </c>
      <c r="N28" s="92">
        <f>Table15[[#This Row],[HR%]]</f>
        <v>0.77928076542395253</v>
      </c>
      <c r="O28" s="92">
        <f>Table15[[#This Row],[HU%]]</f>
        <v>0.73134328358208955</v>
      </c>
      <c r="P28" s="92">
        <f>Table15[[#This Row],[IE%]]</f>
        <v>0.87878787878787878</v>
      </c>
      <c r="Q28" s="92">
        <f>Table15[[#This Row],[IT%]]</f>
        <v>0.67272727272727273</v>
      </c>
      <c r="R28" s="92">
        <f>Table15[[#This Row],[LI%]]</f>
        <v>0.76056338028169013</v>
      </c>
      <c r="S28" s="92">
        <f>Table15[[#This Row],[LT%]]</f>
        <v>0.44444444444444442</v>
      </c>
      <c r="T28" s="92">
        <f>Table15[[#This Row],[LV%]]</f>
        <v>0.44692737430167595</v>
      </c>
      <c r="U28" s="92">
        <f>Table15[[#This Row],[MT%]]</f>
        <v>0.59633027522935778</v>
      </c>
      <c r="V28" s="92">
        <f>Table15[[#This Row],[NL%]]</f>
        <v>0.24735729386892177</v>
      </c>
      <c r="W28" s="92"/>
      <c r="X28" s="92">
        <f>Table15[[#This Row],[PT%]]</f>
        <v>0.75519999999999998</v>
      </c>
      <c r="Y28" s="92">
        <f>Table15[[#This Row],[SE%]]</f>
        <v>0.875</v>
      </c>
      <c r="Z28" s="92">
        <f>Table15[[#This Row],[SI%]]</f>
        <v>0.42346368715083799</v>
      </c>
      <c r="AA28" s="106"/>
      <c r="AB28" s="76">
        <f>AVERAGE(Table178910[[#This Row],[AT%]:[SI%]])</f>
        <v>0.69898339780586838</v>
      </c>
      <c r="AC28" s="76">
        <f>MIN(Table178910[[#This Row],[AT%]:[SI%]])</f>
        <v>0.24735729386892177</v>
      </c>
      <c r="AD28" s="76">
        <f>MAX(Table178910[[#This Row],[AT%]:[SI%]])</f>
        <v>1</v>
      </c>
      <c r="AE28" s="76">
        <f>MEDIAN(Table178910[[#This Row],[AT%]:[SI%]])</f>
        <v>0.74327164179104477</v>
      </c>
      <c r="AM28"/>
      <c r="AN28"/>
      <c r="AO28"/>
      <c r="AP28"/>
      <c r="AQ28"/>
      <c r="AR28"/>
      <c r="AS28"/>
      <c r="AT28"/>
    </row>
    <row r="29" spans="1:46" ht="313.5">
      <c r="A29" s="84" t="s">
        <v>96</v>
      </c>
      <c r="B29" s="117">
        <f>Table15[[#This Row],[AT%]]</f>
        <v>1095</v>
      </c>
      <c r="C29" s="117" t="str">
        <f>Table15[[#This Row],[BE%]]</f>
        <v>353 (88.03%) non-fixed term 
43 (10.72%)fixed term.
for a fixed-term : term varied between 90 days and 5 years, with an average of 1 year and 8 months</v>
      </c>
      <c r="D29" s="117" t="str">
        <f>Table15[[#This Row],[CY%]]</f>
        <v>Permanent appointment</v>
      </c>
      <c r="E29" s="117" t="str">
        <f>Table15[[#This Row],[CZ%]]</f>
        <v xml:space="preserve">Less than 1 year = chosen by 2 responders
From 1 year to 2 years = chosen by 1 responder
From 3 years to 5 years = chosen by 4 responders
From 6 years to 8 years = chosen by 2 responders
More than 8 years = chosen by 5 responders </v>
      </c>
      <c r="F29" s="117">
        <f>Table15[[#This Row],[DE-BavPrivSec%]]</f>
        <v>2388.9714285714285</v>
      </c>
      <c r="G29" s="117" t="str">
        <f>Table15[[#This Row],[DK%]]</f>
        <v>UNLIMITED</v>
      </c>
      <c r="H29" s="117" t="str">
        <f>Table15[[#This Row],[EE%]]</f>
        <v xml:space="preserve">PERMANENT </v>
      </c>
      <c r="I29" s="117" t="str">
        <f>Table15[[#This Row],[EDPS%]]</f>
        <v>UNUSABLE</v>
      </c>
      <c r="J29" s="117" t="str">
        <f>Table15[[#This Row],[EL%]]</f>
        <v>Perm or 2y</v>
      </c>
      <c r="K29" s="117" t="str">
        <f>Table15[[#This Row],[ES%]]</f>
        <v>58%PERM</v>
      </c>
      <c r="L29" s="117" t="str">
        <f>Table15[[#This Row],[FI%]]</f>
        <v>90% PERM</v>
      </c>
      <c r="M29" s="117" t="str">
        <f>Table15[[#This Row],[FR%]]</f>
        <v>2.5Y</v>
      </c>
      <c r="N29" s="117" t="str">
        <f>Table15[[#This Row],[HR%]]</f>
        <v>Permanent – 2537
Temporary - 222</v>
      </c>
      <c r="O29" s="117" t="str">
        <f>Table15[[#This Row],[HU%]]</f>
        <v>NO</v>
      </c>
      <c r="P29" s="117" t="str">
        <f>Table15[[#This Row],[IE%]]</f>
        <v>54 (81.82%) 
Permanent</v>
      </c>
      <c r="Q29" s="117" t="str">
        <f>Table15[[#This Row],[IT%]]</f>
        <v>n/a</v>
      </c>
      <c r="R29" s="117" t="str">
        <f>Table15[[#This Row],[LI%]]</f>
        <v>all permanent</v>
      </c>
      <c r="S29" s="117" t="str">
        <f>Table15[[#This Row],[LT%]]</f>
        <v>100% Permanent/a non-fixed term</v>
      </c>
      <c r="T29" s="117" t="str">
        <f>Table15[[#This Row],[LV%]]</f>
        <v>50%perm, 47%fixed term</v>
      </c>
      <c r="U29" s="117" t="str">
        <f>Table15[[#This Row],[MT%]]</f>
        <v>79,82% Perm
14,68% fixed term</v>
      </c>
      <c r="V29" s="118" t="str">
        <f>Table15[[#This Row],[NL%]]</f>
        <v>84,5 % permanent possition</v>
      </c>
      <c r="W29" s="117"/>
      <c r="X29" s="117" t="str">
        <f>Table15[[#This Row],[PT%]]</f>
        <v xml:space="preserve"> Less than &lt; 2 years: 65%
* Less than 4 years: 94%
* Additional information:
Permanent/a non-fixed term: 497
Temporary or a fixed-term: 99
I do not know or wish to answer: 29 </v>
      </c>
      <c r="Y29" s="117" t="str">
        <f>Table15[[#This Row],[SE%]]</f>
        <v>indefinite contract</v>
      </c>
      <c r="Z29" s="117" t="str">
        <f>Table15[[#This Row],[SI%]]</f>
        <v>1-3y with possible extension</v>
      </c>
      <c r="AA29" s="105"/>
      <c r="AB29" s="76"/>
      <c r="AC29" s="76"/>
      <c r="AD29" s="76"/>
      <c r="AE29" s="76"/>
      <c r="AM29"/>
      <c r="AN29"/>
      <c r="AO29"/>
      <c r="AP29"/>
      <c r="AQ29"/>
      <c r="AR29"/>
      <c r="AS29"/>
      <c r="AT29"/>
    </row>
    <row r="30" spans="1:46" ht="28.5">
      <c r="A30" s="82" t="s">
        <v>116</v>
      </c>
      <c r="B30" s="92"/>
      <c r="C30" s="92"/>
      <c r="D30" s="92"/>
      <c r="E30" s="92"/>
      <c r="F30" s="92"/>
      <c r="G30" s="92"/>
      <c r="H30" s="92"/>
      <c r="I30" s="92"/>
      <c r="J30" s="92"/>
      <c r="K30" s="92"/>
      <c r="L30" s="92"/>
      <c r="M30" s="92"/>
      <c r="N30" s="92"/>
      <c r="O30" s="92"/>
      <c r="P30" s="92"/>
      <c r="Q30" s="92"/>
      <c r="R30" s="92"/>
      <c r="S30" s="92"/>
      <c r="T30" s="92"/>
      <c r="U30" s="92"/>
      <c r="V30" s="92"/>
      <c r="W30" s="92"/>
      <c r="X30" s="92"/>
      <c r="Y30" s="92"/>
      <c r="Z30" s="93"/>
      <c r="AA30" s="106"/>
      <c r="AB30" s="77" t="s">
        <v>316</v>
      </c>
      <c r="AC30" s="77" t="s">
        <v>317</v>
      </c>
      <c r="AD30" s="77" t="s">
        <v>318</v>
      </c>
      <c r="AE30" s="77" t="s">
        <v>319</v>
      </c>
      <c r="AM30"/>
      <c r="AN30"/>
      <c r="AO30"/>
      <c r="AP30"/>
      <c r="AQ30"/>
      <c r="AR30"/>
      <c r="AS30"/>
      <c r="AT30"/>
    </row>
    <row r="31" spans="1:46">
      <c r="A31" s="79" t="s">
        <v>117</v>
      </c>
      <c r="B31" s="92">
        <f>Table15[[#This Row],[AT%]]</f>
        <v>0</v>
      </c>
      <c r="C31" s="92">
        <f>Table15[[#This Row],[BE%]]</f>
        <v>0.23441396508728179</v>
      </c>
      <c r="D31" s="92">
        <f>Table15[[#This Row],[CY%]]</f>
        <v>7.5949367088607597E-2</v>
      </c>
      <c r="E31" s="92">
        <f>Table15[[#This Row],[CZ%]]</f>
        <v>0.21428571428571427</v>
      </c>
      <c r="F31" s="92">
        <f>Table15[[#This Row],[DE-BavPrivSec%]]</f>
        <v>2.8571428571428571E-2</v>
      </c>
      <c r="G31" s="92">
        <f>Table15[[#This Row],[DK%]]</f>
        <v>1.0416666666666666E-2</v>
      </c>
      <c r="H31" s="92">
        <f>Table15[[#This Row],[EE%]]</f>
        <v>0</v>
      </c>
      <c r="I31" s="92">
        <f>Table15[[#This Row],[EDPS%]]</f>
        <v>0.21739130434782608</v>
      </c>
      <c r="J31" s="92">
        <f>Table15[[#This Row],[EL%]]</f>
        <v>0.14285714285714285</v>
      </c>
      <c r="K31" s="92">
        <f>Table15[[#This Row],[ES%]]</f>
        <v>6.9000000000000006E-2</v>
      </c>
      <c r="L31" s="92">
        <f>Table15[[#This Row],[FI%]]</f>
        <v>0.04</v>
      </c>
      <c r="M31" s="92">
        <f>Table15[[#This Row],[FR%]]</f>
        <v>0.21428571428571427</v>
      </c>
      <c r="N31" s="92">
        <f>Table15[[#This Row],[HR%]]</f>
        <v>7.4562850544374795E-2</v>
      </c>
      <c r="O31" s="92">
        <f>Table15[[#This Row],[HU%]]</f>
        <v>0.28358208955223879</v>
      </c>
      <c r="P31" s="92">
        <f>Table15[[#This Row],[IE%]]</f>
        <v>0.24242424242424243</v>
      </c>
      <c r="Q31" s="92">
        <f>Table15[[#This Row],[IT%]]</f>
        <v>9.0909090909090912E-2</v>
      </c>
      <c r="R31" s="92">
        <f>Table15[[#This Row],[LI%]]</f>
        <v>0.15492957746478872</v>
      </c>
      <c r="S31" s="92">
        <f>Table15[[#This Row],[LT%]]</f>
        <v>0</v>
      </c>
      <c r="T31" s="92">
        <f>Table15[[#This Row],[LV%]]</f>
        <v>8.9385474860335198E-2</v>
      </c>
      <c r="U31" s="92">
        <f>Table15[[#This Row],[MT%]]</f>
        <v>0.11009174311926606</v>
      </c>
      <c r="V31" s="92">
        <f>Table15[[#This Row],[NL%]]</f>
        <v>7.7167019027484143E-2</v>
      </c>
      <c r="W31" s="92"/>
      <c r="X31" s="92">
        <f>Table15[[#This Row],[PT%]]</f>
        <v>0.1328</v>
      </c>
      <c r="Y31" s="92">
        <f>Table15[[#This Row],[SE%]]</f>
        <v>6.25E-2</v>
      </c>
      <c r="Z31" s="93">
        <f>Table15[[#This Row],[SI%]]</f>
        <v>0.20782122905027933</v>
      </c>
      <c r="AA31" s="106"/>
      <c r="AB31" s="76">
        <f>AVERAGE(Table178910[[#This Row],[AT%]:[SI%]])</f>
        <v>0.11555602583927009</v>
      </c>
      <c r="AC31" s="76">
        <f>MIN(Table178910[[#This Row],[AT%]:[SI%]])</f>
        <v>0</v>
      </c>
      <c r="AD31" s="76">
        <f>MAX(Table178910[[#This Row],[AT%]:[SI%]])</f>
        <v>0.28358208955223879</v>
      </c>
      <c r="AE31" s="76">
        <f>MEDIAN(Table178910[[#This Row],[AT%]:[SI%]])</f>
        <v>9.0147282884713048E-2</v>
      </c>
      <c r="AM31"/>
      <c r="AN31"/>
      <c r="AO31"/>
      <c r="AP31"/>
      <c r="AQ31"/>
      <c r="AR31"/>
      <c r="AS31"/>
      <c r="AT31"/>
    </row>
    <row r="32" spans="1:46">
      <c r="A32" s="79" t="s">
        <v>118</v>
      </c>
      <c r="B32" s="92">
        <f>Table15[[#This Row],[AT%]]</f>
        <v>0</v>
      </c>
      <c r="C32" s="92">
        <f>Table15[[#This Row],[BE%]]</f>
        <v>6.4837905236907731E-2</v>
      </c>
      <c r="D32" s="92">
        <f>Table15[[#This Row],[CY%]]</f>
        <v>5.0632911392405063E-2</v>
      </c>
      <c r="E32" s="92">
        <f>Table15[[#This Row],[CZ%]]</f>
        <v>7.1428571428571425E-2</v>
      </c>
      <c r="F32" s="92">
        <f>Table15[[#This Row],[DE-BavPrivSec%]]</f>
        <v>0</v>
      </c>
      <c r="G32" s="92">
        <f>Table15[[#This Row],[DK%]]</f>
        <v>2.0833333333333332E-2</v>
      </c>
      <c r="H32" s="92">
        <f>Table15[[#This Row],[EE%]]</f>
        <v>0.1875</v>
      </c>
      <c r="I32" s="92">
        <f>Table15[[#This Row],[EDPS%]]</f>
        <v>1.4492753623188406E-2</v>
      </c>
      <c r="J32" s="92">
        <f>Table15[[#This Row],[EL%]]</f>
        <v>7.1428571428571425E-2</v>
      </c>
      <c r="K32" s="92">
        <f>Table15[[#This Row],[ES%]]</f>
        <v>2.4E-2</v>
      </c>
      <c r="L32" s="92">
        <f>Table15[[#This Row],[FI%]]</f>
        <v>0.32</v>
      </c>
      <c r="M32" s="92">
        <f>Table15[[#This Row],[FR%]]</f>
        <v>0</v>
      </c>
      <c r="N32" s="92">
        <f>Table15[[#This Row],[HR%]]</f>
        <v>0.29726162982514021</v>
      </c>
      <c r="O32" s="92">
        <f>Table15[[#This Row],[HU%]]</f>
        <v>0.1044776119402985</v>
      </c>
      <c r="P32" s="92">
        <f>Table15[[#This Row],[IE%]]</f>
        <v>0.19696969696969696</v>
      </c>
      <c r="Q32" s="92">
        <f>Table15[[#This Row],[IT%]]</f>
        <v>3.6363636363636362E-2</v>
      </c>
      <c r="R32" s="92">
        <f>Table15[[#This Row],[LI%]]</f>
        <v>7.0422535211267609E-2</v>
      </c>
      <c r="S32" s="92">
        <f>Table15[[#This Row],[LT%]]</f>
        <v>0</v>
      </c>
      <c r="T32" s="92">
        <f>Table15[[#This Row],[LV%]]</f>
        <v>0.27932960893854747</v>
      </c>
      <c r="U32" s="92">
        <f>Table15[[#This Row],[MT%]]</f>
        <v>6.4220183486238536E-2</v>
      </c>
      <c r="V32" s="92">
        <f>Table15[[#This Row],[NL%]]</f>
        <v>1.1627906976744186E-2</v>
      </c>
      <c r="W32" s="92"/>
      <c r="X32" s="92">
        <f>Table15[[#This Row],[PT%]]</f>
        <v>7.0400000000000004E-2</v>
      </c>
      <c r="Y32" s="92">
        <f>Table15[[#This Row],[SE%]]</f>
        <v>0.16666666666666666</v>
      </c>
      <c r="Z32" s="93">
        <f>Table15[[#This Row],[SI%]]</f>
        <v>8.7150837988826821E-2</v>
      </c>
      <c r="AA32" s="106"/>
      <c r="AB32" s="76">
        <f>AVERAGE(Table178910[[#This Row],[AT%]:[SI%]])</f>
        <v>9.2085181700418364E-2</v>
      </c>
      <c r="AC32" s="76">
        <f>MIN(Table178910[[#This Row],[AT%]:[SI%]])</f>
        <v>0</v>
      </c>
      <c r="AD32" s="76">
        <f>MAX(Table178910[[#This Row],[AT%]:[SI%]])</f>
        <v>0.32</v>
      </c>
      <c r="AE32" s="76">
        <f>MEDIAN(Table178910[[#This Row],[AT%]:[SI%]])</f>
        <v>6.7618952618453868E-2</v>
      </c>
      <c r="AM32"/>
      <c r="AN32"/>
      <c r="AO32"/>
      <c r="AP32"/>
      <c r="AQ32"/>
      <c r="AR32"/>
      <c r="AS32"/>
      <c r="AT32"/>
    </row>
    <row r="33" spans="1:46">
      <c r="A33" s="79" t="s">
        <v>119</v>
      </c>
      <c r="B33" s="92">
        <f>Table15[[#This Row],[AT%]]</f>
        <v>0</v>
      </c>
      <c r="C33" s="92">
        <f>Table15[[#This Row],[BE%]]</f>
        <v>1.2468827930174564E-2</v>
      </c>
      <c r="D33" s="92">
        <f>Table15[[#This Row],[CY%]]</f>
        <v>2.5316455696202531E-2</v>
      </c>
      <c r="E33" s="92">
        <f>Table15[[#This Row],[CZ%]]</f>
        <v>0</v>
      </c>
      <c r="F33" s="92">
        <f>Table15[[#This Row],[DE-BavPrivSec%]]</f>
        <v>2.8571428571428571E-2</v>
      </c>
      <c r="G33" s="92">
        <f>Table15[[#This Row],[DK%]]</f>
        <v>2.0833333333333332E-2</v>
      </c>
      <c r="H33" s="92">
        <f>Table15[[#This Row],[EE%]]</f>
        <v>6.25E-2</v>
      </c>
      <c r="I33" s="92">
        <f>Table15[[#This Row],[EDPS%]]</f>
        <v>1.4492753623188406E-2</v>
      </c>
      <c r="J33" s="92">
        <f>Table15[[#This Row],[EL%]]</f>
        <v>0</v>
      </c>
      <c r="K33" s="92">
        <f>Table15[[#This Row],[ES%]]</f>
        <v>4.0000000000000001E-3</v>
      </c>
      <c r="L33" s="92">
        <f>Table15[[#This Row],[FI%]]</f>
        <v>0</v>
      </c>
      <c r="M33" s="92">
        <f>Table15[[#This Row],[FR%]]</f>
        <v>0</v>
      </c>
      <c r="N33" s="92">
        <f>Table15[[#This Row],[HR%]]</f>
        <v>0.10755526228967338</v>
      </c>
      <c r="O33" s="92">
        <f>Table15[[#This Row],[HU%]]</f>
        <v>7.462686567164179E-3</v>
      </c>
      <c r="P33" s="92">
        <f>Table15[[#This Row],[IE%]]</f>
        <v>3.0303030303030304E-2</v>
      </c>
      <c r="Q33" s="92">
        <f>Table15[[#This Row],[IT%]]</f>
        <v>1.8181818181818181E-2</v>
      </c>
      <c r="R33" s="92">
        <f>Table15[[#This Row],[LI%]]</f>
        <v>1.4084507042253521E-2</v>
      </c>
      <c r="S33" s="92">
        <f>Table15[[#This Row],[LT%]]</f>
        <v>0</v>
      </c>
      <c r="T33" s="92">
        <f>Table15[[#This Row],[LV%]]</f>
        <v>1.11731843575419E-2</v>
      </c>
      <c r="U33" s="92">
        <f>Table15[[#This Row],[MT%]]</f>
        <v>9.1743119266055051E-3</v>
      </c>
      <c r="V33" s="92">
        <f>Table15[[#This Row],[NL%]]</f>
        <v>5.2854122621564482E-3</v>
      </c>
      <c r="W33" s="92"/>
      <c r="X33" s="92">
        <f>Table15[[#This Row],[PT%]]</f>
        <v>2.7199999999999998E-2</v>
      </c>
      <c r="Y33" s="92">
        <f>Table15[[#This Row],[SE%]]</f>
        <v>0</v>
      </c>
      <c r="Z33" s="93">
        <f>Table15[[#This Row],[SI%]]</f>
        <v>2.4581005586592177E-2</v>
      </c>
      <c r="AA33" s="106"/>
      <c r="AB33" s="76">
        <f>AVERAGE(Table178910[[#This Row],[AT%]:[SI%]])</f>
        <v>1.7632667402965124E-2</v>
      </c>
      <c r="AC33" s="76">
        <f>MIN(Table178910[[#This Row],[AT%]:[SI%]])</f>
        <v>0</v>
      </c>
      <c r="AD33" s="76">
        <f>MAX(Table178910[[#This Row],[AT%]:[SI%]])</f>
        <v>0.10755526228967338</v>
      </c>
      <c r="AE33" s="76">
        <f>MEDIAN(Table178910[[#This Row],[AT%]:[SI%]])</f>
        <v>1.1821006143858233E-2</v>
      </c>
      <c r="AM33"/>
      <c r="AN33"/>
      <c r="AO33"/>
      <c r="AP33"/>
      <c r="AQ33"/>
      <c r="AR33"/>
      <c r="AS33"/>
      <c r="AT33"/>
    </row>
    <row r="34" spans="1:46">
      <c r="A34" s="79" t="s">
        <v>120</v>
      </c>
      <c r="B34" s="92">
        <f>Table15[[#This Row],[AT%]]</f>
        <v>0</v>
      </c>
      <c r="C34" s="92">
        <f>Table15[[#This Row],[BE%]]</f>
        <v>1.9950124688279301E-2</v>
      </c>
      <c r="D34" s="92">
        <f>Table15[[#This Row],[CY%]]</f>
        <v>9.4936708860759497E-3</v>
      </c>
      <c r="E34" s="92">
        <f>Table15[[#This Row],[CZ%]]</f>
        <v>0</v>
      </c>
      <c r="F34" s="92">
        <f>Table15[[#This Row],[DE-BavPrivSec%]]</f>
        <v>0</v>
      </c>
      <c r="G34" s="92" t="str">
        <f>Table15[[#This Row],[DK%]]</f>
        <v/>
      </c>
      <c r="H34" s="92">
        <f>Table15[[#This Row],[EE%]]</f>
        <v>0</v>
      </c>
      <c r="I34" s="92">
        <f>Table15[[#This Row],[EDPS%]]</f>
        <v>0</v>
      </c>
      <c r="J34" s="92">
        <f>Table15[[#This Row],[EL%]]</f>
        <v>0</v>
      </c>
      <c r="K34" s="92">
        <f>Table15[[#This Row],[ES%]]</f>
        <v>0</v>
      </c>
      <c r="L34" s="92">
        <f>Table15[[#This Row],[FI%]]</f>
        <v>0.04</v>
      </c>
      <c r="M34" s="92">
        <f>Table15[[#This Row],[FR%]]</f>
        <v>0</v>
      </c>
      <c r="N34" s="92">
        <f>Table15[[#This Row],[HR%]]</f>
        <v>3.4971956450016495E-2</v>
      </c>
      <c r="O34" s="92">
        <f>Table15[[#This Row],[HU%]]</f>
        <v>0</v>
      </c>
      <c r="P34" s="92">
        <f>Table15[[#This Row],[IE%]]</f>
        <v>3.0303030303030304E-2</v>
      </c>
      <c r="Q34" s="92">
        <f>Table15[[#This Row],[IT%]]</f>
        <v>0</v>
      </c>
      <c r="R34" s="92">
        <f>Table15[[#This Row],[LI%]]</f>
        <v>0</v>
      </c>
      <c r="S34" s="92">
        <f>Table15[[#This Row],[LT%]]</f>
        <v>0</v>
      </c>
      <c r="T34" s="92">
        <f>Table15[[#This Row],[LV%]]</f>
        <v>1.6759776536312849E-2</v>
      </c>
      <c r="U34" s="92">
        <f>Table15[[#This Row],[MT%]]</f>
        <v>9.1743119266055051E-3</v>
      </c>
      <c r="V34" s="92">
        <f>Table15[[#This Row],[NL%]]</f>
        <v>1.1627906976744186E-2</v>
      </c>
      <c r="W34" s="92"/>
      <c r="X34" s="92">
        <f>Table15[[#This Row],[PT%]]</f>
        <v>4.8000000000000001E-2</v>
      </c>
      <c r="Y34" s="92">
        <f>Table15[[#This Row],[SE%]]</f>
        <v>2.0833333333333332E-2</v>
      </c>
      <c r="Z34" s="93">
        <f>Table15[[#This Row],[SI%]]</f>
        <v>4.4692737430167594E-3</v>
      </c>
      <c r="AA34" s="106"/>
      <c r="AB34" s="76">
        <f>AVERAGE(Table178910[[#This Row],[AT%]:[SI%]])</f>
        <v>1.0677538471452813E-2</v>
      </c>
      <c r="AC34" s="76">
        <f>MIN(Table178910[[#This Row],[AT%]:[SI%]])</f>
        <v>0</v>
      </c>
      <c r="AD34" s="76">
        <f>MAX(Table178910[[#This Row],[AT%]:[SI%]])</f>
        <v>4.8000000000000001E-2</v>
      </c>
      <c r="AE34" s="76">
        <f>MEDIAN(Table178910[[#This Row],[AT%]:[SI%]])</f>
        <v>0</v>
      </c>
      <c r="AM34"/>
      <c r="AN34"/>
      <c r="AO34"/>
      <c r="AP34"/>
      <c r="AQ34"/>
      <c r="AR34"/>
      <c r="AS34"/>
      <c r="AT34"/>
    </row>
    <row r="35" spans="1:46">
      <c r="A35" s="79" t="s">
        <v>121</v>
      </c>
      <c r="B35" s="92">
        <f>Table15[[#This Row],[AT%]]</f>
        <v>0</v>
      </c>
      <c r="C35" s="92">
        <f>Table15[[#This Row],[BE%]]</f>
        <v>0.11221945137157108</v>
      </c>
      <c r="D35" s="92">
        <f>Table15[[#This Row],[CY%]]</f>
        <v>3.4810126582278479E-2</v>
      </c>
      <c r="E35" s="92">
        <f>Table15[[#This Row],[CZ%]]</f>
        <v>7.1428571428571425E-2</v>
      </c>
      <c r="F35" s="92">
        <f>Table15[[#This Row],[DE-BavPrivSec%]]</f>
        <v>2.8571428571428571E-2</v>
      </c>
      <c r="G35" s="92">
        <f>Table15[[#This Row],[DK%]]</f>
        <v>0.25</v>
      </c>
      <c r="H35" s="92">
        <f>Table15[[#This Row],[EE%]]</f>
        <v>6.25E-2</v>
      </c>
      <c r="I35" s="92">
        <f>Table15[[#This Row],[EDPS%]]</f>
        <v>1.4492753623188406E-2</v>
      </c>
      <c r="J35" s="92">
        <f>Table15[[#This Row],[EL%]]</f>
        <v>3.5714285714285712E-2</v>
      </c>
      <c r="K35" s="92">
        <f>Table15[[#This Row],[ES%]]</f>
        <v>1.2999999999999999E-2</v>
      </c>
      <c r="L35" s="92">
        <f>Table15[[#This Row],[FI%]]</f>
        <v>0.1</v>
      </c>
      <c r="M35" s="92">
        <f>Table15[[#This Row],[FR%]]</f>
        <v>0.35714285714285715</v>
      </c>
      <c r="N35" s="92">
        <f>Table15[[#This Row],[HR%]]</f>
        <v>2.3094688221709007E-2</v>
      </c>
      <c r="O35" s="92">
        <f>Table15[[#This Row],[HU%]]</f>
        <v>5.9701492537313432E-2</v>
      </c>
      <c r="P35" s="92">
        <f>Table15[[#This Row],[IE%]]</f>
        <v>4.5454545454545456E-2</v>
      </c>
      <c r="Q35" s="92">
        <f>Table15[[#This Row],[IT%]]</f>
        <v>5.4545454545454543E-2</v>
      </c>
      <c r="R35" s="92">
        <f>Table15[[#This Row],[LI%]]</f>
        <v>4.2253521126760563E-2</v>
      </c>
      <c r="S35" s="92">
        <f>Table15[[#This Row],[LT%]]</f>
        <v>0.1111111111111111</v>
      </c>
      <c r="T35" s="92">
        <f>Table15[[#This Row],[LV%]]</f>
        <v>6.7039106145251395E-2</v>
      </c>
      <c r="U35" s="92">
        <f>Table15[[#This Row],[MT%]]</f>
        <v>2.7522935779816515E-2</v>
      </c>
      <c r="V35" s="92">
        <f>Table15[[#This Row],[NL%]]</f>
        <v>4.1226215644820298E-2</v>
      </c>
      <c r="W35" s="92"/>
      <c r="X35" s="92">
        <f>Table15[[#This Row],[PT%]]</f>
        <v>4.6399999999999997E-2</v>
      </c>
      <c r="Y35" s="92">
        <f>Table15[[#This Row],[SE%]]</f>
        <v>0.14583333333333334</v>
      </c>
      <c r="Z35" s="93">
        <f>Table15[[#This Row],[SI%]]</f>
        <v>2.23463687150838E-2</v>
      </c>
      <c r="AA35" s="106"/>
      <c r="AB35" s="76">
        <f>AVERAGE(Table178910[[#This Row],[AT%]:[SI%]])</f>
        <v>7.3600343627057488E-2</v>
      </c>
      <c r="AC35" s="76">
        <f>MIN(Table178910[[#This Row],[AT%]:[SI%]])</f>
        <v>0</v>
      </c>
      <c r="AD35" s="76">
        <f>MAX(Table178910[[#This Row],[AT%]:[SI%]])</f>
        <v>0.35714285714285715</v>
      </c>
      <c r="AE35" s="76">
        <f>MEDIAN(Table178910[[#This Row],[AT%]:[SI%]])</f>
        <v>4.5927272727272726E-2</v>
      </c>
      <c r="AM35"/>
      <c r="AN35"/>
      <c r="AO35"/>
      <c r="AP35"/>
      <c r="AQ35"/>
      <c r="AR35"/>
      <c r="AS35"/>
      <c r="AT35"/>
    </row>
    <row r="36" spans="1:46">
      <c r="A36" s="79" t="s">
        <v>122</v>
      </c>
      <c r="B36" s="92">
        <f>Table15[[#This Row],[AT%]]</f>
        <v>1</v>
      </c>
      <c r="C36" s="92">
        <f>Table15[[#This Row],[BE%]]</f>
        <v>0.256857855361596</v>
      </c>
      <c r="D36" s="92">
        <f>Table15[[#This Row],[CY%]]</f>
        <v>0.27848101265822783</v>
      </c>
      <c r="E36" s="92">
        <f>Table15[[#This Row],[CZ%]]</f>
        <v>0.14285714285714285</v>
      </c>
      <c r="F36" s="92">
        <f>Table15[[#This Row],[DE-BavPrivSec%]]</f>
        <v>0.4</v>
      </c>
      <c r="G36" s="92">
        <f>Table15[[#This Row],[DK%]]</f>
        <v>0.27083333333333331</v>
      </c>
      <c r="H36" s="92">
        <f>Table15[[#This Row],[EE%]]</f>
        <v>0.5</v>
      </c>
      <c r="I36" s="92">
        <f>Table15[[#This Row],[EDPS%]]</f>
        <v>0.50724637681159424</v>
      </c>
      <c r="J36" s="92">
        <f>Table15[[#This Row],[EL%]]</f>
        <v>0.10714285714285714</v>
      </c>
      <c r="K36" s="92">
        <f>Table15[[#This Row],[ES%]]</f>
        <v>0.10199999999999999</v>
      </c>
      <c r="L36" s="92">
        <f>Table15[[#This Row],[FI%]]</f>
        <v>0.26</v>
      </c>
      <c r="M36" s="92">
        <f>Table15[[#This Row],[FR%]]</f>
        <v>7.1428571428571425E-2</v>
      </c>
      <c r="N36" s="92">
        <f>Table15[[#This Row],[HR%]]</f>
        <v>0.25833058396568787</v>
      </c>
      <c r="O36" s="92">
        <f>Table15[[#This Row],[HU%]]</f>
        <v>0.23880597014925373</v>
      </c>
      <c r="P36" s="92">
        <f>Table15[[#This Row],[IE%]]</f>
        <v>0.30303030303030304</v>
      </c>
      <c r="Q36" s="92">
        <f>Table15[[#This Row],[IT%]]</f>
        <v>0.43636363636363634</v>
      </c>
      <c r="R36" s="92">
        <f>Table15[[#This Row],[LI%]]</f>
        <v>0.36619718309859156</v>
      </c>
      <c r="S36" s="92">
        <f>Table15[[#This Row],[LT%]]</f>
        <v>0.1</v>
      </c>
      <c r="T36" s="92">
        <f>Table15[[#This Row],[LV%]]</f>
        <v>0.21229050279329609</v>
      </c>
      <c r="U36" s="92">
        <f>Table15[[#This Row],[MT%]]</f>
        <v>0.44036697247706424</v>
      </c>
      <c r="V36" s="92">
        <f>Table15[[#This Row],[NL%]]</f>
        <v>0.12367864693446089</v>
      </c>
      <c r="W36" s="92"/>
      <c r="X36" s="92">
        <f>Table15[[#This Row],[PT%]]</f>
        <v>0.26719999999999999</v>
      </c>
      <c r="Y36" s="92">
        <f>Table15[[#This Row],[SE%]]</f>
        <v>0.77083333333333337</v>
      </c>
      <c r="Z36" s="93">
        <f>Table15[[#This Row],[SI%]]</f>
        <v>0.22346368715083798</v>
      </c>
      <c r="AA36" s="106"/>
      <c r="AB36" s="76">
        <f>AVERAGE(Table178910[[#This Row],[AT%]:[SI%]])</f>
        <v>0.31822533203707448</v>
      </c>
      <c r="AC36" s="76">
        <f>MIN(Table178910[[#This Row],[AT%]:[SI%]])</f>
        <v>7.1428571428571425E-2</v>
      </c>
      <c r="AD36" s="76">
        <f>MAX(Table178910[[#This Row],[AT%]:[SI%]])</f>
        <v>1</v>
      </c>
      <c r="AE36" s="76">
        <f>MEDIAN(Table178910[[#This Row],[AT%]:[SI%]])</f>
        <v>0.2636</v>
      </c>
      <c r="AM36"/>
      <c r="AN36"/>
      <c r="AO36"/>
      <c r="AP36"/>
      <c r="AQ36"/>
      <c r="AR36"/>
      <c r="AS36"/>
      <c r="AT36"/>
    </row>
    <row r="37" spans="1:46">
      <c r="A37" s="79" t="s">
        <v>123</v>
      </c>
      <c r="B37" s="92">
        <f>Table15[[#This Row],[AT%]]</f>
        <v>0</v>
      </c>
      <c r="C37" s="92">
        <f>Table15[[#This Row],[BE%]]</f>
        <v>0.10972568578553615</v>
      </c>
      <c r="D37" s="92">
        <f>Table15[[#This Row],[CY%]]</f>
        <v>0.14873417721518986</v>
      </c>
      <c r="E37" s="92">
        <f>Table15[[#This Row],[CZ%]]</f>
        <v>0</v>
      </c>
      <c r="F37" s="92">
        <f>Table15[[#This Row],[DE-BavPrivSec%]]</f>
        <v>5.7142857142857141E-2</v>
      </c>
      <c r="G37" s="92">
        <f>Table15[[#This Row],[DK%]]</f>
        <v>6.25E-2</v>
      </c>
      <c r="H37" s="92">
        <f>Table15[[#This Row],[EE%]]</f>
        <v>6.25E-2</v>
      </c>
      <c r="I37" s="92">
        <f>Table15[[#This Row],[EDPS%]]</f>
        <v>4.3478260869565216E-2</v>
      </c>
      <c r="J37" s="92">
        <f>Table15[[#This Row],[EL%]]</f>
        <v>0.17857142857142858</v>
      </c>
      <c r="K37" s="92">
        <f>Table15[[#This Row],[ES%]]</f>
        <v>0.125</v>
      </c>
      <c r="L37" s="92">
        <f>Table15[[#This Row],[FI%]]</f>
        <v>0.06</v>
      </c>
      <c r="M37" s="92">
        <f>Table15[[#This Row],[FR%]]</f>
        <v>7.1428571428571425E-2</v>
      </c>
      <c r="N37" s="92">
        <f>Table15[[#This Row],[HR%]]</f>
        <v>0.15770372814252723</v>
      </c>
      <c r="O37" s="92">
        <f>Table15[[#This Row],[HU%]]</f>
        <v>9.7014925373134331E-2</v>
      </c>
      <c r="P37" s="92">
        <f>Table15[[#This Row],[IE%]]</f>
        <v>3.0303030303030304E-2</v>
      </c>
      <c r="Q37" s="92">
        <f>Table15[[#This Row],[IT%]]</f>
        <v>3.6363636363636362E-2</v>
      </c>
      <c r="R37" s="92">
        <f>Table15[[#This Row],[LI%]]</f>
        <v>0.12676056338028169</v>
      </c>
      <c r="S37" s="92">
        <f>Table15[[#This Row],[LT%]]</f>
        <v>0</v>
      </c>
      <c r="T37" s="92">
        <f>Table15[[#This Row],[LV%]]</f>
        <v>0.15083798882681565</v>
      </c>
      <c r="U37" s="92">
        <f>Table15[[#This Row],[MT%]]</f>
        <v>0.11009174311926606</v>
      </c>
      <c r="V37" s="92">
        <f>Table15[[#This Row],[NL%]]</f>
        <v>3.4883720930232558E-2</v>
      </c>
      <c r="W37" s="92"/>
      <c r="X37" s="92">
        <f>Table15[[#This Row],[PT%]]</f>
        <v>0.04</v>
      </c>
      <c r="Y37" s="92">
        <f>Table15[[#This Row],[SE%]]</f>
        <v>0</v>
      </c>
      <c r="Z37" s="93">
        <f>Table15[[#This Row],[SI%]]</f>
        <v>0.2111731843575419</v>
      </c>
      <c r="AA37" s="106"/>
      <c r="AB37" s="76">
        <f>AVERAGE(Table178910[[#This Row],[AT%]:[SI%]])</f>
        <v>7.9758895908733946E-2</v>
      </c>
      <c r="AC37" s="76">
        <f>MIN(Table178910[[#This Row],[AT%]:[SI%]])</f>
        <v>0</v>
      </c>
      <c r="AD37" s="76">
        <f>MAX(Table178910[[#This Row],[AT%]:[SI%]])</f>
        <v>0.2111731843575419</v>
      </c>
      <c r="AE37" s="76">
        <f>MEDIAN(Table178910[[#This Row],[AT%]:[SI%]])</f>
        <v>6.25E-2</v>
      </c>
      <c r="AM37"/>
      <c r="AN37"/>
      <c r="AO37"/>
      <c r="AP37"/>
      <c r="AQ37"/>
      <c r="AR37"/>
      <c r="AS37"/>
      <c r="AT37"/>
    </row>
    <row r="38" spans="1:46">
      <c r="A38" s="79" t="s">
        <v>124</v>
      </c>
      <c r="B38" s="92">
        <f>Table15[[#This Row],[AT%]]</f>
        <v>0</v>
      </c>
      <c r="C38" s="92">
        <f>Table15[[#This Row],[BE%]]</f>
        <v>2.4937655860349128E-2</v>
      </c>
      <c r="D38" s="92">
        <f>Table15[[#This Row],[CY%]]</f>
        <v>6.3291139240506333E-2</v>
      </c>
      <c r="E38" s="92">
        <f>Table15[[#This Row],[CZ%]]</f>
        <v>0</v>
      </c>
      <c r="F38" s="92">
        <f>Table15[[#This Row],[DE-BavPrivSec%]]</f>
        <v>0</v>
      </c>
      <c r="G38" s="92">
        <f>Table15[[#This Row],[DK%]]</f>
        <v>1.0416666666666666E-2</v>
      </c>
      <c r="H38" s="92">
        <f>Table15[[#This Row],[EE%]]</f>
        <v>0.125</v>
      </c>
      <c r="I38" s="92">
        <f>Table15[[#This Row],[EDPS%]]</f>
        <v>0</v>
      </c>
      <c r="J38" s="92">
        <f>Table15[[#This Row],[EL%]]</f>
        <v>3.5714285714285712E-2</v>
      </c>
      <c r="K38" s="92">
        <f>Table15[[#This Row],[ES%]]</f>
        <v>0</v>
      </c>
      <c r="L38" s="92">
        <f>Table15[[#This Row],[FI%]]</f>
        <v>0.04</v>
      </c>
      <c r="M38" s="92">
        <f>Table15[[#This Row],[FR%]]</f>
        <v>0</v>
      </c>
      <c r="N38" s="92">
        <f>Table15[[#This Row],[HR%]]</f>
        <v>5.8726492906631476E-2</v>
      </c>
      <c r="O38" s="92">
        <f>Table15[[#This Row],[HU%]]</f>
        <v>8.9552238805970144E-2</v>
      </c>
      <c r="P38" s="92">
        <f>Table15[[#This Row],[IE%]]</f>
        <v>0</v>
      </c>
      <c r="Q38" s="92">
        <f>Table15[[#This Row],[IT%]]</f>
        <v>0.29090909090909089</v>
      </c>
      <c r="R38" s="92">
        <f>Table15[[#This Row],[LI%]]</f>
        <v>1.4084507042253521E-2</v>
      </c>
      <c r="S38" s="92">
        <f>Table15[[#This Row],[LT%]]</f>
        <v>0</v>
      </c>
      <c r="T38" s="92">
        <f>Table15[[#This Row],[LV%]]</f>
        <v>1.11731843575419E-2</v>
      </c>
      <c r="U38" s="92">
        <f>Table15[[#This Row],[MT%]]</f>
        <v>9.1743119266055051E-3</v>
      </c>
      <c r="V38" s="92">
        <f>Table15[[#This Row],[NL%]]</f>
        <v>3.1712473572938688E-3</v>
      </c>
      <c r="W38" s="92"/>
      <c r="X38" s="92">
        <f>Table15[[#This Row],[PT%]]</f>
        <v>2.24E-2</v>
      </c>
      <c r="Y38" s="92">
        <f>Table15[[#This Row],[SE%]]</f>
        <v>0</v>
      </c>
      <c r="Z38" s="93">
        <f>Table15[[#This Row],[SI%]]</f>
        <v>6.1452513966480445E-2</v>
      </c>
      <c r="AA38" s="106"/>
      <c r="AB38" s="76">
        <f>AVERAGE(Table178910[[#This Row],[AT%]:[SI%]])</f>
        <v>3.5833472281403149E-2</v>
      </c>
      <c r="AC38" s="76">
        <f>MIN(Table178910[[#This Row],[AT%]:[SI%]])</f>
        <v>0</v>
      </c>
      <c r="AD38" s="76">
        <f>MAX(Table178910[[#This Row],[AT%]:[SI%]])</f>
        <v>0.29090909090909089</v>
      </c>
      <c r="AE38" s="76">
        <f>MEDIAN(Table178910[[#This Row],[AT%]:[SI%]])</f>
        <v>1.0794925512104283E-2</v>
      </c>
      <c r="AM38"/>
      <c r="AN38"/>
      <c r="AO38"/>
      <c r="AP38"/>
      <c r="AQ38"/>
      <c r="AR38"/>
      <c r="AS38"/>
      <c r="AT38"/>
    </row>
    <row r="39" spans="1:46">
      <c r="A39" s="79" t="s">
        <v>125</v>
      </c>
      <c r="B39" s="92">
        <f>Table15[[#This Row],[AT%]]</f>
        <v>0</v>
      </c>
      <c r="C39" s="92">
        <f>Table15[[#This Row],[BE%]]</f>
        <v>0.14713216957605985</v>
      </c>
      <c r="D39" s="92">
        <f>Table15[[#This Row],[CY%]]</f>
        <v>0.26582278481012656</v>
      </c>
      <c r="E39" s="92">
        <f>Table15[[#This Row],[CZ%]]</f>
        <v>0.5714285714285714</v>
      </c>
      <c r="F39" s="92">
        <f>Table15[[#This Row],[DE-BavPrivSec%]]</f>
        <v>0.51428571428571423</v>
      </c>
      <c r="G39" s="92">
        <f>Table15[[#This Row],[DK%]]</f>
        <v>0.35416666666666669</v>
      </c>
      <c r="H39" s="92">
        <f>Table15[[#This Row],[EE%]]</f>
        <v>0</v>
      </c>
      <c r="I39" s="92">
        <f>Table15[[#This Row],[EDPS%]]</f>
        <v>0.18840579710144928</v>
      </c>
      <c r="J39" s="92">
        <f>Table15[[#This Row],[EL%]]</f>
        <v>0.39285714285714285</v>
      </c>
      <c r="K39" s="92">
        <f>Table15[[#This Row],[ES%]]</f>
        <v>0</v>
      </c>
      <c r="L39" s="92">
        <f>Table15[[#This Row],[FI%]]</f>
        <v>0.1</v>
      </c>
      <c r="M39" s="92">
        <f>Table15[[#This Row],[FR%]]</f>
        <v>0.21428571428571427</v>
      </c>
      <c r="N39" s="92">
        <f>Table15[[#This Row],[HR%]]</f>
        <v>0</v>
      </c>
      <c r="O39" s="92">
        <f>Table15[[#This Row],[HU%]]</f>
        <v>3.7313432835820892E-2</v>
      </c>
      <c r="P39" s="92">
        <f>Table15[[#This Row],[IE%]]</f>
        <v>0.12121212121212122</v>
      </c>
      <c r="Q39" s="92">
        <f>Table15[[#This Row],[IT%]]</f>
        <v>1.8181818181818181E-2</v>
      </c>
      <c r="R39" s="92">
        <f>Table15[[#This Row],[LI%]]</f>
        <v>0.19718309859154928</v>
      </c>
      <c r="S39" s="92">
        <f>Table15[[#This Row],[LT%]]</f>
        <v>0.33333333333333331</v>
      </c>
      <c r="T39" s="92">
        <f>Table15[[#This Row],[LV%]]</f>
        <v>0.14525139664804471</v>
      </c>
      <c r="U39" s="92">
        <f>Table15[[#This Row],[MT%]]</f>
        <v>0.1743119266055046</v>
      </c>
      <c r="V39" s="92">
        <f>Table15[[#This Row],[NL%]]</f>
        <v>4.9682875264270614E-2</v>
      </c>
      <c r="W39" s="92"/>
      <c r="X39" s="92">
        <f>Table15[[#This Row],[PT%]]</f>
        <v>9.4399999999999998E-2</v>
      </c>
      <c r="Y39" s="92">
        <f>Table15[[#This Row],[SE%]]</f>
        <v>0.1875</v>
      </c>
      <c r="Z39" s="93">
        <f>Table15[[#This Row],[SI%]]</f>
        <v>0.14525139664804471</v>
      </c>
      <c r="AA39" s="106"/>
      <c r="AB39" s="76">
        <f>AVERAGE(Table178910[[#This Row],[AT%]:[SI%]])</f>
        <v>0.17716691501383142</v>
      </c>
      <c r="AC39" s="76">
        <f>MIN(Table178910[[#This Row],[AT%]:[SI%]])</f>
        <v>0</v>
      </c>
      <c r="AD39" s="76">
        <f>MAX(Table178910[[#This Row],[AT%]:[SI%]])</f>
        <v>0.5714285714285714</v>
      </c>
      <c r="AE39" s="76">
        <f>MEDIAN(Table178910[[#This Row],[AT%]:[SI%]])</f>
        <v>0.14619178311205228</v>
      </c>
      <c r="AM39"/>
      <c r="AN39"/>
      <c r="AO39"/>
      <c r="AP39"/>
      <c r="AQ39"/>
      <c r="AR39"/>
      <c r="AS39"/>
      <c r="AT39"/>
    </row>
    <row r="40" spans="1:46">
      <c r="A40" s="79" t="s">
        <v>126</v>
      </c>
      <c r="B40" s="92">
        <f>Table15[[#This Row],[AT%]]</f>
        <v>0</v>
      </c>
      <c r="C40" s="92">
        <f>Table15[[#This Row],[BE%]]</f>
        <v>1.7456359102244388E-2</v>
      </c>
      <c r="D40" s="92">
        <f>Table15[[#This Row],[CY%]]</f>
        <v>2.5316455696202531E-2</v>
      </c>
      <c r="E40" s="92">
        <f>Table15[[#This Row],[CZ%]]</f>
        <v>0</v>
      </c>
      <c r="F40" s="92" t="str">
        <f>Table15[[#This Row],[DE-BavPrivSec%]]</f>
        <v/>
      </c>
      <c r="G40" s="92">
        <f>Table15[[#This Row],[DK%]]</f>
        <v>0</v>
      </c>
      <c r="H40" s="92">
        <f>Table15[[#This Row],[EE%]]</f>
        <v>0</v>
      </c>
      <c r="I40" s="92">
        <f>Table15[[#This Row],[EDPS%]]</f>
        <v>0</v>
      </c>
      <c r="J40" s="92">
        <f>Table15[[#This Row],[EL%]]</f>
        <v>3.5714285714285712E-2</v>
      </c>
      <c r="K40" s="92">
        <f>Table15[[#This Row],[ES%]]</f>
        <v>0</v>
      </c>
      <c r="L40" s="92">
        <f>Table15[[#This Row],[FI%]]</f>
        <v>0</v>
      </c>
      <c r="M40" s="92">
        <f>Table15[[#This Row],[FR%]]</f>
        <v>0</v>
      </c>
      <c r="N40" s="92">
        <f>Table15[[#This Row],[HR%]]</f>
        <v>0.1418673705047839</v>
      </c>
      <c r="O40" s="92">
        <f>Table15[[#This Row],[HU%]]</f>
        <v>0</v>
      </c>
      <c r="P40" s="92">
        <f>Table15[[#This Row],[IE%]]</f>
        <v>0</v>
      </c>
      <c r="Q40" s="92">
        <f>Table15[[#This Row],[IT%]]</f>
        <v>1.8181818181818181E-2</v>
      </c>
      <c r="R40" s="92">
        <f>Table15[[#This Row],[LI%]]</f>
        <v>1.4084507042253521E-2</v>
      </c>
      <c r="S40" s="92">
        <f>Table15[[#This Row],[LT%]]</f>
        <v>0</v>
      </c>
      <c r="T40" s="92">
        <f>Table15[[#This Row],[LV%]]</f>
        <v>1.6759776536312849E-2</v>
      </c>
      <c r="U40" s="92">
        <f>Table15[[#This Row],[MT%]]</f>
        <v>4.5871559633027525E-2</v>
      </c>
      <c r="V40" s="92">
        <f>Table15[[#This Row],[NL%]]</f>
        <v>0</v>
      </c>
      <c r="W40" s="92"/>
      <c r="X40" s="92">
        <f>Table15[[#This Row],[PT%]]</f>
        <v>6.4000000000000003E-3</v>
      </c>
      <c r="Y40" s="92" t="str">
        <f>Table15[[#This Row],[SE%]]</f>
        <v/>
      </c>
      <c r="Z40" s="93">
        <f>Table15[[#This Row],[SI%]]</f>
        <v>1.0055865921787709E-2</v>
      </c>
      <c r="AA40" s="106"/>
      <c r="AB40" s="76">
        <f>AVERAGE(Table178910[[#This Row],[AT%]:[SI%]])</f>
        <v>1.5077636287850742E-2</v>
      </c>
      <c r="AC40" s="76">
        <f>MIN(Table178910[[#This Row],[AT%]:[SI%]])</f>
        <v>0</v>
      </c>
      <c r="AD40" s="76">
        <f>MAX(Table178910[[#This Row],[AT%]:[SI%]])</f>
        <v>0.1418673705047839</v>
      </c>
      <c r="AE40" s="76">
        <f>MEDIAN(Table178910[[#This Row],[AT%]:[SI%]])</f>
        <v>0</v>
      </c>
      <c r="AM40"/>
      <c r="AN40"/>
      <c r="AO40"/>
      <c r="AP40"/>
      <c r="AQ40"/>
      <c r="AR40"/>
      <c r="AS40"/>
      <c r="AT40"/>
    </row>
    <row r="41" spans="1:46" s="58" customFormat="1">
      <c r="A41" s="83" t="s">
        <v>127</v>
      </c>
      <c r="B41" s="96"/>
      <c r="C41" s="96"/>
      <c r="D41" s="96"/>
      <c r="E41" s="96"/>
      <c r="F41" s="96"/>
      <c r="G41" s="96"/>
      <c r="H41" s="96"/>
      <c r="I41" s="96"/>
      <c r="J41" s="96"/>
      <c r="K41" s="96">
        <f>Table15[[#This Row],[ES%]]</f>
        <v>0.66600000000000004</v>
      </c>
      <c r="L41" s="96"/>
      <c r="M41" s="96"/>
      <c r="N41" s="96"/>
      <c r="O41" s="96"/>
      <c r="P41" s="96"/>
      <c r="Q41" s="96"/>
      <c r="R41" s="96"/>
      <c r="S41" s="96"/>
      <c r="T41" s="96"/>
      <c r="U41" s="96"/>
      <c r="V41" s="96"/>
      <c r="W41" s="96"/>
      <c r="X41" s="96"/>
      <c r="Y41" s="96"/>
      <c r="Z41" s="97"/>
      <c r="AA41" s="56"/>
      <c r="AB41" s="76"/>
      <c r="AC41" s="76"/>
      <c r="AD41" s="76"/>
      <c r="AE41" s="76"/>
      <c r="AF41" s="56"/>
      <c r="AG41" s="56"/>
      <c r="AH41" s="56"/>
    </row>
    <row r="42" spans="1:46" ht="42.75">
      <c r="A42" s="82" t="s">
        <v>128</v>
      </c>
      <c r="B42" s="92"/>
      <c r="C42" s="92"/>
      <c r="D42" s="92"/>
      <c r="E42" s="92"/>
      <c r="F42" s="92"/>
      <c r="G42" s="92"/>
      <c r="H42" s="92"/>
      <c r="I42" s="92"/>
      <c r="J42" s="92"/>
      <c r="K42" s="92"/>
      <c r="L42" s="92"/>
      <c r="M42" s="92"/>
      <c r="N42" s="92"/>
      <c r="O42" s="92"/>
      <c r="P42" s="92"/>
      <c r="Q42" s="92"/>
      <c r="R42" s="92"/>
      <c r="S42" s="92"/>
      <c r="T42" s="92"/>
      <c r="U42" s="92"/>
      <c r="V42" s="92"/>
      <c r="W42" s="92"/>
      <c r="X42" s="92"/>
      <c r="Y42" s="92"/>
      <c r="Z42" s="93"/>
      <c r="AA42" s="106"/>
      <c r="AB42" s="77" t="s">
        <v>316</v>
      </c>
      <c r="AC42" s="77" t="s">
        <v>317</v>
      </c>
      <c r="AD42" s="77" t="s">
        <v>318</v>
      </c>
      <c r="AE42" s="77" t="s">
        <v>319</v>
      </c>
      <c r="AM42"/>
      <c r="AN42"/>
      <c r="AO42"/>
      <c r="AP42"/>
      <c r="AQ42"/>
      <c r="AR42"/>
      <c r="AS42"/>
      <c r="AT42"/>
    </row>
    <row r="43" spans="1:46">
      <c r="A43" s="79" t="s">
        <v>129</v>
      </c>
      <c r="B43" s="92">
        <f>Table15[[#This Row],[AT%]]</f>
        <v>1</v>
      </c>
      <c r="C43" s="92">
        <f>Table15[[#This Row],[BE%]]</f>
        <v>0.93516209476309231</v>
      </c>
      <c r="D43" s="92">
        <f>Table15[[#This Row],[CY%]]</f>
        <v>0.85126582278481011</v>
      </c>
      <c r="E43" s="92">
        <f>Table15[[#This Row],[CZ%]]</f>
        <v>1</v>
      </c>
      <c r="F43" s="92">
        <f>Table15[[#This Row],[DE-BavPrivSec%]]</f>
        <v>0.97142857142857142</v>
      </c>
      <c r="G43" s="92">
        <f>Table15[[#This Row],[DK%]]</f>
        <v>0.95833333333333337</v>
      </c>
      <c r="H43" s="92">
        <f>Table15[[#This Row],[EE%]]</f>
        <v>0.875</v>
      </c>
      <c r="I43" s="92">
        <f>Table15[[#This Row],[EDPS%]]</f>
        <v>0.97101449275362317</v>
      </c>
      <c r="J43" s="92">
        <f>Table15[[#This Row],[EL%]]</f>
        <v>0.7857142857142857</v>
      </c>
      <c r="K43" s="92">
        <f>Table15[[#This Row],[ES%]]</f>
        <v>0.78500000000000003</v>
      </c>
      <c r="L43" s="92">
        <f>Table15[[#This Row],[FI%]]</f>
        <v>0.96</v>
      </c>
      <c r="M43" s="92" t="str">
        <f>Table15[[#This Row],[FR%]]</f>
        <v/>
      </c>
      <c r="N43" s="92">
        <f>Table15[[#This Row],[HR%]]</f>
        <v>0.6832728472451336</v>
      </c>
      <c r="O43" s="92">
        <f>Table15[[#This Row],[HU%]]</f>
        <v>0.83582089552238803</v>
      </c>
      <c r="P43" s="92">
        <f>Table15[[#This Row],[IE%]]</f>
        <v>0.96969696969696972</v>
      </c>
      <c r="Q43" s="92">
        <f>Table15[[#This Row],[IT%]]</f>
        <v>0.87272727272727268</v>
      </c>
      <c r="R43" s="92">
        <f>Table15[[#This Row],[LI%]]</f>
        <v>0.90140845070422537</v>
      </c>
      <c r="S43" s="92">
        <f>Table15[[#This Row],[LT%]]</f>
        <v>1</v>
      </c>
      <c r="T43" s="92">
        <f>Table15[[#This Row],[LV%]]</f>
        <v>0.94972067039106145</v>
      </c>
      <c r="U43" s="92">
        <f>Table15[[#This Row],[MT%]]</f>
        <v>0.8990825688073395</v>
      </c>
      <c r="V43" s="92">
        <f>Table15[[#This Row],[NL%]]</f>
        <v>0.90909090909090906</v>
      </c>
      <c r="W43" s="92"/>
      <c r="X43" s="92">
        <f>Table15[[#This Row],[PT%]]</f>
        <v>0.81599999999999995</v>
      </c>
      <c r="Y43" s="92">
        <f>Table15[[#This Row],[SE%]]</f>
        <v>1</v>
      </c>
      <c r="Z43" s="93">
        <f>Table15[[#This Row],[SI%]]</f>
        <v>0.89720670391061452</v>
      </c>
      <c r="AA43" s="106"/>
      <c r="AB43" s="76">
        <f>AVERAGE(Table178910[[#This Row],[AT%]:[SI%]])</f>
        <v>0.90551938647276675</v>
      </c>
      <c r="AC43" s="76">
        <f>MIN(Table178910[[#This Row],[AT%]:[SI%]])</f>
        <v>0.6832728472451336</v>
      </c>
      <c r="AD43" s="76">
        <f>MAX(Table178910[[#This Row],[AT%]:[SI%]])</f>
        <v>1</v>
      </c>
      <c r="AE43" s="76">
        <f>MEDIAN(Table178910[[#This Row],[AT%]:[SI%]])</f>
        <v>0.90909090909090906</v>
      </c>
      <c r="AM43"/>
      <c r="AN43"/>
      <c r="AO43"/>
      <c r="AP43"/>
      <c r="AQ43"/>
      <c r="AR43"/>
      <c r="AS43"/>
      <c r="AT43"/>
    </row>
    <row r="44" spans="1:46">
      <c r="A44" s="79" t="s">
        <v>130</v>
      </c>
      <c r="B44" s="92">
        <f>Table15[[#This Row],[AT%]]</f>
        <v>1</v>
      </c>
      <c r="C44" s="92">
        <f>Table15[[#This Row],[BE%]]</f>
        <v>0.64837905236907734</v>
      </c>
      <c r="D44" s="92">
        <f>Table15[[#This Row],[CY%]]</f>
        <v>0.58227848101265822</v>
      </c>
      <c r="E44" s="92">
        <f>Table15[[#This Row],[CZ%]]</f>
        <v>0.5714285714285714</v>
      </c>
      <c r="F44" s="92">
        <f>Table15[[#This Row],[DE-BavPrivSec%]]</f>
        <v>0.88571428571428568</v>
      </c>
      <c r="G44" s="92">
        <f>Table15[[#This Row],[DK%]]</f>
        <v>0.82291666666666663</v>
      </c>
      <c r="H44" s="92">
        <f>Table15[[#This Row],[EE%]]</f>
        <v>0.6875</v>
      </c>
      <c r="I44" s="92">
        <f>Table15[[#This Row],[EDPS%]]</f>
        <v>0.3188405797101449</v>
      </c>
      <c r="J44" s="92">
        <f>Table15[[#This Row],[EL%]]</f>
        <v>0.5357142857142857</v>
      </c>
      <c r="K44" s="92">
        <f>Table15[[#This Row],[ES%]]</f>
        <v>0.93700000000000006</v>
      </c>
      <c r="L44" s="92">
        <f>Table15[[#This Row],[FI%]]</f>
        <v>0.66</v>
      </c>
      <c r="M44" s="92" t="str">
        <f>Table15[[#This Row],[FR%]]</f>
        <v/>
      </c>
      <c r="N44" s="92">
        <f>Table15[[#This Row],[HR%]]</f>
        <v>0.24744308808973936</v>
      </c>
      <c r="O44" s="92">
        <f>Table15[[#This Row],[HU%]]</f>
        <v>0.52238805970149249</v>
      </c>
      <c r="P44" s="92">
        <f>Table15[[#This Row],[IE%]]</f>
        <v>0.39393939393939392</v>
      </c>
      <c r="Q44" s="92">
        <f>Table15[[#This Row],[IT%]]</f>
        <v>0.5636363636363636</v>
      </c>
      <c r="R44" s="92">
        <f>Table15[[#This Row],[LI%]]</f>
        <v>0.45070422535211269</v>
      </c>
      <c r="S44" s="92">
        <f>Table15[[#This Row],[LT%]]</f>
        <v>0.88888888888888884</v>
      </c>
      <c r="T44" s="92">
        <f>Table15[[#This Row],[LV%]]</f>
        <v>0.72625698324022347</v>
      </c>
      <c r="U44" s="92">
        <f>Table15[[#This Row],[MT%]]</f>
        <v>0.52293577981651373</v>
      </c>
      <c r="V44" s="92">
        <f>Table15[[#This Row],[NL%]]</f>
        <v>0.65539112050739956</v>
      </c>
      <c r="W44" s="92"/>
      <c r="X44" s="92">
        <f>Table15[[#This Row],[PT%]]</f>
        <v>0.52159999999999995</v>
      </c>
      <c r="Y44" s="92">
        <f>Table15[[#This Row],[SE%]]</f>
        <v>0.85416666666666663</v>
      </c>
      <c r="Z44" s="93">
        <f>Table15[[#This Row],[SI%]]</f>
        <v>0.52737430167597765</v>
      </c>
      <c r="AA44" s="106"/>
      <c r="AB44" s="76">
        <f>AVERAGE(Table178910[[#This Row],[AT%]:[SI%]])</f>
        <v>0.63149986061436791</v>
      </c>
      <c r="AC44" s="76">
        <f>MIN(Table178910[[#This Row],[AT%]:[SI%]])</f>
        <v>0.24744308808973936</v>
      </c>
      <c r="AD44" s="76">
        <f>MAX(Table178910[[#This Row],[AT%]:[SI%]])</f>
        <v>1</v>
      </c>
      <c r="AE44" s="76">
        <f>MEDIAN(Table178910[[#This Row],[AT%]:[SI%]])</f>
        <v>0.58227848101265822</v>
      </c>
      <c r="AM44"/>
      <c r="AN44"/>
      <c r="AO44"/>
      <c r="AP44"/>
      <c r="AQ44"/>
      <c r="AR44"/>
      <c r="AS44"/>
      <c r="AT44"/>
    </row>
    <row r="45" spans="1:46" ht="23.25">
      <c r="A45" s="79" t="s">
        <v>131</v>
      </c>
      <c r="B45" s="92">
        <f>Table15[[#This Row],[AT%]]</f>
        <v>1</v>
      </c>
      <c r="C45" s="92">
        <f>Table15[[#This Row],[BE%]]</f>
        <v>0.39152119700748128</v>
      </c>
      <c r="D45" s="92">
        <f>Table15[[#This Row],[CY%]]</f>
        <v>0.30379746835443039</v>
      </c>
      <c r="E45" s="92">
        <f>Table15[[#This Row],[CZ%]]</f>
        <v>0.21428571428571427</v>
      </c>
      <c r="F45" s="92">
        <f>Table15[[#This Row],[DE-BavPrivSec%]]</f>
        <v>0.77142857142857146</v>
      </c>
      <c r="G45" s="92">
        <f>Table15[[#This Row],[DK%]]</f>
        <v>0.40625</v>
      </c>
      <c r="H45" s="92">
        <f>Table15[[#This Row],[EE%]]</f>
        <v>0.75</v>
      </c>
      <c r="I45" s="92">
        <f>Table15[[#This Row],[EDPS%]]</f>
        <v>0.28985507246376813</v>
      </c>
      <c r="J45" s="92">
        <f>Table15[[#This Row],[EL%]]</f>
        <v>0.17857142857142858</v>
      </c>
      <c r="K45" s="92" t="str">
        <f>Table15[[#This Row],[ES%]]</f>
        <v/>
      </c>
      <c r="L45" s="92">
        <f>Table15[[#This Row],[FI%]]</f>
        <v>0.57999999999999996</v>
      </c>
      <c r="M45" s="92" t="str">
        <f>Table15[[#This Row],[FR%]]</f>
        <v/>
      </c>
      <c r="N45" s="92">
        <f>Table15[[#This Row],[HR%]]</f>
        <v>0.13823820521280106</v>
      </c>
      <c r="O45" s="92">
        <f>Table15[[#This Row],[HU%]]</f>
        <v>0.29104477611940299</v>
      </c>
      <c r="P45" s="92">
        <f>Table15[[#This Row],[IE%]]</f>
        <v>0.25757575757575757</v>
      </c>
      <c r="Q45" s="92">
        <f>Table15[[#This Row],[IT%]]</f>
        <v>0.27272727272727271</v>
      </c>
      <c r="R45" s="92">
        <f>Table15[[#This Row],[LI%]]</f>
        <v>0.26760563380281688</v>
      </c>
      <c r="S45" s="92">
        <f>Table15[[#This Row],[LT%]]</f>
        <v>0.33333333333333331</v>
      </c>
      <c r="T45" s="92">
        <f>Table15[[#This Row],[LV%]]</f>
        <v>0.36312849162011174</v>
      </c>
      <c r="U45" s="92">
        <f>Table15[[#This Row],[MT%]]</f>
        <v>0.41284403669724773</v>
      </c>
      <c r="V45" s="92">
        <f>Table15[[#This Row],[NL%]]</f>
        <v>0.40697674418604651</v>
      </c>
      <c r="W45" s="92"/>
      <c r="X45" s="92">
        <f>Table15[[#This Row],[PT%]]</f>
        <v>0.2656</v>
      </c>
      <c r="Y45" s="92">
        <f>Table15[[#This Row],[SE%]]</f>
        <v>0.625</v>
      </c>
      <c r="Z45" s="93">
        <f>Table15[[#This Row],[SI%]]</f>
        <v>0.12625698324022347</v>
      </c>
      <c r="AA45" s="106"/>
      <c r="AB45" s="76">
        <f>AVERAGE(Table178910[[#This Row],[AT%]:[SI%]])</f>
        <v>0.39300184939210947</v>
      </c>
      <c r="AC45" s="76">
        <f>MIN(Table178910[[#This Row],[AT%]:[SI%]])</f>
        <v>0.12625698324022347</v>
      </c>
      <c r="AD45" s="76">
        <f>MAX(Table178910[[#This Row],[AT%]:[SI%]])</f>
        <v>1</v>
      </c>
      <c r="AE45" s="76">
        <f>MEDIAN(Table178910[[#This Row],[AT%]:[SI%]])</f>
        <v>0.31856540084388185</v>
      </c>
      <c r="AM45"/>
      <c r="AN45"/>
      <c r="AO45"/>
      <c r="AP45"/>
      <c r="AQ45"/>
      <c r="AR45"/>
      <c r="AS45"/>
      <c r="AT45"/>
    </row>
    <row r="46" spans="1:46">
      <c r="A46" s="79" t="s">
        <v>132</v>
      </c>
      <c r="B46" s="92">
        <f>Table15[[#This Row],[AT%]]</f>
        <v>1</v>
      </c>
      <c r="C46" s="92">
        <f>Table15[[#This Row],[BE%]]</f>
        <v>0.79301745635910226</v>
      </c>
      <c r="D46" s="92">
        <f>Table15[[#This Row],[CY%]]</f>
        <v>0.71518987341772156</v>
      </c>
      <c r="E46" s="92">
        <f>Table15[[#This Row],[CZ%]]</f>
        <v>0.7142857142857143</v>
      </c>
      <c r="F46" s="92">
        <f>Table15[[#This Row],[DE-BavPrivSec%]]</f>
        <v>0.91428571428571426</v>
      </c>
      <c r="G46" s="92">
        <f>Table15[[#This Row],[DK%]]</f>
        <v>0.97916666666666663</v>
      </c>
      <c r="H46" s="92">
        <f>Table15[[#This Row],[EE%]]</f>
        <v>0.875</v>
      </c>
      <c r="I46" s="92">
        <f>Table15[[#This Row],[EDPS%]]</f>
        <v>0.81159420289855078</v>
      </c>
      <c r="J46" s="92">
        <f>Table15[[#This Row],[EL%]]</f>
        <v>0.6785714285714286</v>
      </c>
      <c r="K46" s="92">
        <f>Table15[[#This Row],[ES%]]</f>
        <v>0.88700000000000001</v>
      </c>
      <c r="L46" s="92">
        <f>Table15[[#This Row],[FI%]]</f>
        <v>0.86</v>
      </c>
      <c r="M46" s="92" t="str">
        <f>Table15[[#This Row],[FR%]]</f>
        <v/>
      </c>
      <c r="N46" s="92">
        <f>Table15[[#This Row],[HR%]]</f>
        <v>0.46354338502144504</v>
      </c>
      <c r="O46" s="92">
        <f>Table15[[#This Row],[HU%]]</f>
        <v>0.70895522388059706</v>
      </c>
      <c r="P46" s="92">
        <f>Table15[[#This Row],[IE%]]</f>
        <v>0.81818181818181823</v>
      </c>
      <c r="Q46" s="92">
        <f>Table15[[#This Row],[IT%]]</f>
        <v>0.76363636363636367</v>
      </c>
      <c r="R46" s="92">
        <f>Table15[[#This Row],[LI%]]</f>
        <v>0.3380281690140845</v>
      </c>
      <c r="S46" s="92">
        <f>Table15[[#This Row],[LT%]]</f>
        <v>1</v>
      </c>
      <c r="T46" s="92">
        <f>Table15[[#This Row],[LV%]]</f>
        <v>0.66480446927374304</v>
      </c>
      <c r="U46" s="92">
        <f>Table15[[#This Row],[MT%]]</f>
        <v>0.66972477064220182</v>
      </c>
      <c r="V46" s="92">
        <f>Table15[[#This Row],[NL%]]</f>
        <v>0.62367864693446085</v>
      </c>
      <c r="W46" s="92"/>
      <c r="X46" s="92">
        <f>Table15[[#This Row],[PT%]]</f>
        <v>0.4304</v>
      </c>
      <c r="Y46" s="92">
        <f>Table15[[#This Row],[SE%]]</f>
        <v>0.83333333333333337</v>
      </c>
      <c r="Z46" s="93">
        <f>Table15[[#This Row],[SI%]]</f>
        <v>0.72960893854748599</v>
      </c>
      <c r="AA46" s="106"/>
      <c r="AB46" s="76">
        <f>AVERAGE(Table178910[[#This Row],[AT%]:[SI%]])</f>
        <v>0.7509567902152362</v>
      </c>
      <c r="AC46" s="76">
        <f>MIN(Table178910[[#This Row],[AT%]:[SI%]])</f>
        <v>0.3380281690140845</v>
      </c>
      <c r="AD46" s="76">
        <f>MAX(Table178910[[#This Row],[AT%]:[SI%]])</f>
        <v>1</v>
      </c>
      <c r="AE46" s="76">
        <f>MEDIAN(Table178910[[#This Row],[AT%]:[SI%]])</f>
        <v>0.76363636363636367</v>
      </c>
      <c r="AM46"/>
      <c r="AN46"/>
      <c r="AO46"/>
      <c r="AP46"/>
      <c r="AQ46"/>
      <c r="AR46"/>
      <c r="AS46"/>
      <c r="AT46"/>
    </row>
    <row r="47" spans="1:46" ht="23.25">
      <c r="A47" s="79" t="s">
        <v>133</v>
      </c>
      <c r="B47" s="92">
        <f>Table15[[#This Row],[AT%]]</f>
        <v>1</v>
      </c>
      <c r="C47" s="92">
        <f>Table15[[#This Row],[BE%]]</f>
        <v>0.63341645885286779</v>
      </c>
      <c r="D47" s="92">
        <f>Table15[[#This Row],[CY%]]</f>
        <v>0.61075949367088611</v>
      </c>
      <c r="E47" s="92">
        <f>Table15[[#This Row],[CZ%]]</f>
        <v>7.1428571428571425E-2</v>
      </c>
      <c r="F47" s="92">
        <f>Table15[[#This Row],[DE-BavPrivSec%]]</f>
        <v>0.91428571428571426</v>
      </c>
      <c r="G47" s="92" t="str">
        <f>Table15[[#This Row],[DK%]]</f>
        <v/>
      </c>
      <c r="H47" s="92">
        <f>Table15[[#This Row],[EE%]]</f>
        <v>0.6875</v>
      </c>
      <c r="I47" s="92">
        <f>Table15[[#This Row],[EDPS%]]</f>
        <v>0.56521739130434778</v>
      </c>
      <c r="J47" s="92">
        <f>Table15[[#This Row],[EL%]]</f>
        <v>0.5</v>
      </c>
      <c r="K47" s="92">
        <f>Table15[[#This Row],[ES%]]</f>
        <v>0.22500000000000001</v>
      </c>
      <c r="L47" s="92">
        <f>Table15[[#This Row],[FI%]]</f>
        <v>0.57999999999999996</v>
      </c>
      <c r="M47" s="92" t="str">
        <f>Table15[[#This Row],[FR%]]</f>
        <v/>
      </c>
      <c r="N47" s="92">
        <f>Table15[[#This Row],[HR%]]</f>
        <v>0.33883206862421644</v>
      </c>
      <c r="O47" s="92">
        <f>Table15[[#This Row],[HU%]]</f>
        <v>0.67910447761194026</v>
      </c>
      <c r="P47" s="92">
        <f>Table15[[#This Row],[IE%]]</f>
        <v>0.63636363636363635</v>
      </c>
      <c r="Q47" s="92">
        <f>Table15[[#This Row],[IT%]]</f>
        <v>0.67272727272727273</v>
      </c>
      <c r="R47" s="92">
        <f>Table15[[#This Row],[LI%]]</f>
        <v>0.60563380281690138</v>
      </c>
      <c r="S47" s="92">
        <f>Table15[[#This Row],[LT%]]</f>
        <v>0.55555555555555558</v>
      </c>
      <c r="T47" s="92">
        <f>Table15[[#This Row],[LV%]]</f>
        <v>0.54189944134078216</v>
      </c>
      <c r="U47" s="92">
        <f>Table15[[#This Row],[MT%]]</f>
        <v>0.65137614678899081</v>
      </c>
      <c r="V47" s="92">
        <f>Table15[[#This Row],[NL%]]</f>
        <v>0.66067653276955607</v>
      </c>
      <c r="W47" s="92"/>
      <c r="X47" s="92">
        <f>Table15[[#This Row],[PT%]]</f>
        <v>0.69440000000000002</v>
      </c>
      <c r="Y47" s="92">
        <f>Table15[[#This Row],[SE%]]</f>
        <v>0.45833333333333331</v>
      </c>
      <c r="Z47" s="93">
        <f>Table15[[#This Row],[SI%]]</f>
        <v>0.5430167597765363</v>
      </c>
      <c r="AA47" s="106"/>
      <c r="AB47" s="76">
        <f>AVERAGE(Table178910[[#This Row],[AT%]:[SI%]])</f>
        <v>0.58297848442050493</v>
      </c>
      <c r="AC47" s="76">
        <f>MIN(Table178910[[#This Row],[AT%]:[SI%]])</f>
        <v>7.1428571428571425E-2</v>
      </c>
      <c r="AD47" s="76">
        <f>MAX(Table178910[[#This Row],[AT%]:[SI%]])</f>
        <v>1</v>
      </c>
      <c r="AE47" s="76">
        <f>MEDIAN(Table178910[[#This Row],[AT%]:[SI%]])</f>
        <v>0.60819664824389374</v>
      </c>
      <c r="AM47"/>
      <c r="AN47"/>
      <c r="AO47"/>
      <c r="AP47"/>
      <c r="AQ47"/>
      <c r="AR47"/>
      <c r="AS47"/>
      <c r="AT47"/>
    </row>
    <row r="48" spans="1:46" ht="23.25">
      <c r="A48" s="79" t="s">
        <v>320</v>
      </c>
      <c r="B48" s="92">
        <f>Table15[[#This Row],[AT%]]</f>
        <v>1</v>
      </c>
      <c r="C48" s="92">
        <f>Table15[[#This Row],[BE%]]</f>
        <v>0.85536159600997508</v>
      </c>
      <c r="D48" s="92">
        <f>Table15[[#This Row],[CY%]]</f>
        <v>0.88607594936708856</v>
      </c>
      <c r="E48" s="92">
        <f>Table15[[#This Row],[CZ%]]</f>
        <v>0.9285714285714286</v>
      </c>
      <c r="F48" s="92">
        <f>Table15[[#This Row],[DE-BavPrivSec%]]</f>
        <v>1</v>
      </c>
      <c r="G48" s="92">
        <f>Table15[[#This Row],[DK%]]</f>
        <v>0.89583333333333337</v>
      </c>
      <c r="H48" s="92">
        <f>Table15[[#This Row],[EE%]]</f>
        <v>0.875</v>
      </c>
      <c r="I48" s="92">
        <f>Table15[[#This Row],[EDPS%]]</f>
        <v>0.91304347826086951</v>
      </c>
      <c r="J48" s="92">
        <f>Table15[[#This Row],[EL%]]</f>
        <v>0.9285714285714286</v>
      </c>
      <c r="K48" s="92">
        <f>Table15[[#This Row],[ES%]]</f>
        <v>0.46899999999999997</v>
      </c>
      <c r="L48" s="92">
        <f>Table15[[#This Row],[FI%]]</f>
        <v>0.92</v>
      </c>
      <c r="M48" s="92" t="str">
        <f>Table15[[#This Row],[FR%]]</f>
        <v/>
      </c>
      <c r="N48" s="92">
        <f>Table15[[#This Row],[HR%]]</f>
        <v>0.50148465852853841</v>
      </c>
      <c r="O48" s="92">
        <f>Table15[[#This Row],[HU%]]</f>
        <v>0.80597014925373134</v>
      </c>
      <c r="P48" s="92">
        <f>Table15[[#This Row],[IE%]]</f>
        <v>0.80303030303030298</v>
      </c>
      <c r="Q48" s="92">
        <f>Table15[[#This Row],[IT%]]</f>
        <v>0.92727272727272725</v>
      </c>
      <c r="R48" s="92">
        <f>Table15[[#This Row],[LI%]]</f>
        <v>0.71830985915492962</v>
      </c>
      <c r="S48" s="92">
        <f>Table15[[#This Row],[LT%]]</f>
        <v>1</v>
      </c>
      <c r="T48" s="92">
        <f>Table15[[#This Row],[LV%]]</f>
        <v>0.88826815642458101</v>
      </c>
      <c r="U48" s="92">
        <f>Table15[[#This Row],[MT%]]</f>
        <v>0.77064220183486243</v>
      </c>
      <c r="V48" s="92">
        <f>Table15[[#This Row],[NL%]]</f>
        <v>0.79281183932346722</v>
      </c>
      <c r="W48" s="92"/>
      <c r="X48" s="92">
        <f>Table15[[#This Row],[PT%]]</f>
        <v>0.78879999999999995</v>
      </c>
      <c r="Y48" s="92">
        <f>Table15[[#This Row],[SE%]]</f>
        <v>1</v>
      </c>
      <c r="Z48" s="93">
        <f>Table15[[#This Row],[SI%]]</f>
        <v>0.8737430167597765</v>
      </c>
      <c r="AA48" s="106"/>
      <c r="AB48" s="76">
        <f>AVERAGE(Table178910[[#This Row],[AT%]:[SI%]])</f>
        <v>0.84964304894334941</v>
      </c>
      <c r="AC48" s="76">
        <f>MIN(Table178910[[#This Row],[AT%]:[SI%]])</f>
        <v>0.46899999999999997</v>
      </c>
      <c r="AD48" s="76">
        <f>MAX(Table178910[[#This Row],[AT%]:[SI%]])</f>
        <v>1</v>
      </c>
      <c r="AE48" s="76">
        <f>MEDIAN(Table178910[[#This Row],[AT%]:[SI%]])</f>
        <v>0.88607594936708856</v>
      </c>
      <c r="AM48"/>
      <c r="AN48"/>
      <c r="AO48"/>
      <c r="AP48"/>
      <c r="AQ48"/>
      <c r="AR48"/>
      <c r="AS48"/>
      <c r="AT48"/>
    </row>
    <row r="49" spans="1:46" ht="23.25">
      <c r="A49" s="79" t="s">
        <v>135</v>
      </c>
      <c r="B49" s="92">
        <f>Table15[[#This Row],[AT%]]</f>
        <v>1</v>
      </c>
      <c r="C49" s="92">
        <f>Table15[[#This Row],[BE%]]</f>
        <v>0.70074812967581046</v>
      </c>
      <c r="D49" s="92">
        <f>Table15[[#This Row],[CY%]]</f>
        <v>0.82278481012658233</v>
      </c>
      <c r="E49" s="92">
        <f>Table15[[#This Row],[CZ%]]</f>
        <v>0.7857142857142857</v>
      </c>
      <c r="F49" s="92">
        <f>Table15[[#This Row],[DE-BavPrivSec%]]</f>
        <v>0.97142857142857142</v>
      </c>
      <c r="G49" s="92">
        <f>Table15[[#This Row],[DK%]]</f>
        <v>0.92708333333333337</v>
      </c>
      <c r="H49" s="92">
        <f>Table15[[#This Row],[EE%]]</f>
        <v>0.8125</v>
      </c>
      <c r="I49" s="92">
        <f>Table15[[#This Row],[EDPS%]]</f>
        <v>0.82608695652173914</v>
      </c>
      <c r="J49" s="92">
        <f>Table15[[#This Row],[EL%]]</f>
        <v>0.8571428571428571</v>
      </c>
      <c r="K49" s="92">
        <f>Table15[[#This Row],[ES%]]</f>
        <v>0.75800000000000001</v>
      </c>
      <c r="L49" s="92">
        <f>Table15[[#This Row],[FI%]]</f>
        <v>0.88</v>
      </c>
      <c r="M49" s="92" t="str">
        <f>Table15[[#This Row],[FR%]]</f>
        <v/>
      </c>
      <c r="N49" s="92">
        <f>Table15[[#This Row],[HR%]]</f>
        <v>0.42494226327944573</v>
      </c>
      <c r="O49" s="92">
        <f>Table15[[#This Row],[HU%]]</f>
        <v>0.56716417910447758</v>
      </c>
      <c r="P49" s="92">
        <f>Table15[[#This Row],[IE%]]</f>
        <v>0.78787878787878785</v>
      </c>
      <c r="Q49" s="92">
        <f>Table15[[#This Row],[IT%]]</f>
        <v>0.87272727272727268</v>
      </c>
      <c r="R49" s="92">
        <f>Table15[[#This Row],[LI%]]</f>
        <v>0.676056338028169</v>
      </c>
      <c r="S49" s="92">
        <f>Table15[[#This Row],[LT%]]</f>
        <v>1</v>
      </c>
      <c r="T49" s="92">
        <f>Table15[[#This Row],[LV%]]</f>
        <v>0.64245810055865926</v>
      </c>
      <c r="U49" s="92">
        <f>Table15[[#This Row],[MT%]]</f>
        <v>0.68807339449541283</v>
      </c>
      <c r="V49" s="92">
        <f>Table15[[#This Row],[NL%]]</f>
        <v>0.64904862579281186</v>
      </c>
      <c r="W49" s="92"/>
      <c r="X49" s="92">
        <f>Table15[[#This Row],[PT%]]</f>
        <v>0.58079999999999998</v>
      </c>
      <c r="Y49" s="92">
        <f>Table15[[#This Row],[SE%]]</f>
        <v>0.97916666666666663</v>
      </c>
      <c r="Z49" s="93">
        <f>Table15[[#This Row],[SI%]]</f>
        <v>0.65363128491620115</v>
      </c>
      <c r="AA49" s="106"/>
      <c r="AB49" s="76">
        <f>AVERAGE(Table178910[[#This Row],[AT%]:[SI%]])</f>
        <v>0.77667112423439499</v>
      </c>
      <c r="AC49" s="76">
        <f>MIN(Table178910[[#This Row],[AT%]:[SI%]])</f>
        <v>0.42494226327944573</v>
      </c>
      <c r="AD49" s="76">
        <f>MAX(Table178910[[#This Row],[AT%]:[SI%]])</f>
        <v>1</v>
      </c>
      <c r="AE49" s="76">
        <f>MEDIAN(Table178910[[#This Row],[AT%]:[SI%]])</f>
        <v>0.78787878787878785</v>
      </c>
      <c r="AM49"/>
      <c r="AN49"/>
      <c r="AO49"/>
      <c r="AP49"/>
      <c r="AQ49"/>
      <c r="AR49"/>
      <c r="AS49"/>
      <c r="AT49"/>
    </row>
    <row r="50" spans="1:46" ht="23.25">
      <c r="A50" s="79" t="s">
        <v>321</v>
      </c>
      <c r="B50" s="92">
        <f>Table15[[#This Row],[AT%]]</f>
        <v>1</v>
      </c>
      <c r="C50" s="92">
        <f>Table15[[#This Row],[BE%]]</f>
        <v>0.61346633416458851</v>
      </c>
      <c r="D50" s="92">
        <f>Table15[[#This Row],[CY%]]</f>
        <v>0.52215189873417722</v>
      </c>
      <c r="E50" s="92">
        <f>Table15[[#This Row],[CZ%]]</f>
        <v>0.7142857142857143</v>
      </c>
      <c r="F50" s="92">
        <f>Table15[[#This Row],[DE-BavPrivSec%]]</f>
        <v>0.65714285714285714</v>
      </c>
      <c r="G50" s="92">
        <f>Table15[[#This Row],[DK%]]</f>
        <v>0.6875</v>
      </c>
      <c r="H50" s="92">
        <f>Table15[[#This Row],[EE%]]</f>
        <v>0.6875</v>
      </c>
      <c r="I50" s="92">
        <f>Table15[[#This Row],[EDPS%]]</f>
        <v>0.76811594202898548</v>
      </c>
      <c r="J50" s="92">
        <f>Table15[[#This Row],[EL%]]</f>
        <v>0.6428571428571429</v>
      </c>
      <c r="K50" s="92">
        <f>Table15[[#This Row],[ES%]]</f>
        <v>0.496</v>
      </c>
      <c r="L50" s="92">
        <f>Table15[[#This Row],[FI%]]</f>
        <v>0.72</v>
      </c>
      <c r="M50" s="92" t="str">
        <f>Table15[[#This Row],[FR%]]</f>
        <v/>
      </c>
      <c r="N50" s="92">
        <f>Table15[[#This Row],[HR%]]</f>
        <v>0.2507423292642692</v>
      </c>
      <c r="O50" s="92">
        <f>Table15[[#This Row],[HU%]]</f>
        <v>0.66417910447761197</v>
      </c>
      <c r="P50" s="92">
        <f>Table15[[#This Row],[IE%]]</f>
        <v>0.60606060606060608</v>
      </c>
      <c r="Q50" s="92">
        <f>Table15[[#This Row],[IT%]]</f>
        <v>0.72727272727272729</v>
      </c>
      <c r="R50" s="92">
        <f>Table15[[#This Row],[LI%]]</f>
        <v>0.49295774647887325</v>
      </c>
      <c r="S50" s="92">
        <f>Table15[[#This Row],[LT%]]</f>
        <v>0.88888888888888884</v>
      </c>
      <c r="T50" s="92">
        <f>Table15[[#This Row],[LV%]]</f>
        <v>0.65363128491620115</v>
      </c>
      <c r="U50" s="92">
        <f>Table15[[#This Row],[MT%]]</f>
        <v>0.62385321100917435</v>
      </c>
      <c r="V50" s="92">
        <f>Table15[[#This Row],[NL%]]</f>
        <v>0.15856236786469344</v>
      </c>
      <c r="W50" s="92"/>
      <c r="X50" s="92">
        <f>Table15[[#This Row],[PT%]]</f>
        <v>0.52159999999999995</v>
      </c>
      <c r="Y50" s="92">
        <f>Table15[[#This Row],[SE%]]</f>
        <v>0.9375</v>
      </c>
      <c r="Z50" s="93">
        <f>Table15[[#This Row],[SI%]]</f>
        <v>0.66145251396648042</v>
      </c>
      <c r="AA50" s="106"/>
      <c r="AB50" s="76">
        <f>AVERAGE(Table178910[[#This Row],[AT%]:[SI%]])</f>
        <v>0.63894437693099959</v>
      </c>
      <c r="AC50" s="76">
        <f>MIN(Table178910[[#This Row],[AT%]:[SI%]])</f>
        <v>0.15856236786469344</v>
      </c>
      <c r="AD50" s="76">
        <f>MAX(Table178910[[#This Row],[AT%]:[SI%]])</f>
        <v>1</v>
      </c>
      <c r="AE50" s="76">
        <f>MEDIAN(Table178910[[#This Row],[AT%]:[SI%]])</f>
        <v>0.65714285714285714</v>
      </c>
      <c r="AM50"/>
      <c r="AN50"/>
      <c r="AO50"/>
      <c r="AP50"/>
      <c r="AQ50"/>
      <c r="AR50"/>
      <c r="AS50"/>
      <c r="AT50"/>
    </row>
    <row r="51" spans="1:46">
      <c r="A51" s="79" t="s">
        <v>137</v>
      </c>
      <c r="B51" s="92">
        <f>Table15[[#This Row],[AT%]]</f>
        <v>0</v>
      </c>
      <c r="C51" s="92">
        <f>Table15[[#This Row],[BE%]]</f>
        <v>1.9950124688279301E-2</v>
      </c>
      <c r="D51" s="92">
        <f>Table15[[#This Row],[CY%]]</f>
        <v>1.8987341772151899E-2</v>
      </c>
      <c r="E51" s="92">
        <f>Table15[[#This Row],[CZ%]]</f>
        <v>0</v>
      </c>
      <c r="F51" s="92" t="str">
        <f>Table15[[#This Row],[DE-BavPrivSec%]]</f>
        <v/>
      </c>
      <c r="G51" s="92">
        <f>Table15[[#This Row],[DK%]]</f>
        <v>1.0416666666666666E-2</v>
      </c>
      <c r="H51" s="92">
        <f>Table15[[#This Row],[EE%]]</f>
        <v>0</v>
      </c>
      <c r="I51" s="92">
        <f>Table15[[#This Row],[EDPS%]]</f>
        <v>0</v>
      </c>
      <c r="J51" s="92">
        <f>Table15[[#This Row],[EL%]]</f>
        <v>3.5714285714285712E-2</v>
      </c>
      <c r="K51" s="92">
        <f>Table15[[#This Row],[ES%]]</f>
        <v>0</v>
      </c>
      <c r="L51" s="92">
        <f>Table15[[#This Row],[FI%]]</f>
        <v>0</v>
      </c>
      <c r="M51" s="92" t="str">
        <f>Table15[[#This Row],[FR%]]</f>
        <v/>
      </c>
      <c r="N51" s="92">
        <f>Table15[[#This Row],[HR%]]</f>
        <v>0.12273177169251072</v>
      </c>
      <c r="O51" s="92">
        <f>Table15[[#This Row],[HU%]]</f>
        <v>7.4626865671641784E-2</v>
      </c>
      <c r="P51" s="92">
        <f>Table15[[#This Row],[IE%]]</f>
        <v>4.5454545454545456E-2</v>
      </c>
      <c r="Q51" s="92">
        <f>Table15[[#This Row],[IT%]]</f>
        <v>1.8181818181818181E-2</v>
      </c>
      <c r="R51" s="92">
        <f>Table15[[#This Row],[LI%]]</f>
        <v>4.2253521126760563E-2</v>
      </c>
      <c r="S51" s="92">
        <f>Table15[[#This Row],[LT%]]</f>
        <v>0</v>
      </c>
      <c r="T51" s="92">
        <f>Table15[[#This Row],[LV%]]</f>
        <v>1.6759776536312849E-2</v>
      </c>
      <c r="U51" s="92">
        <f>Table15[[#This Row],[MT%]]</f>
        <v>5.5045871559633031E-2</v>
      </c>
      <c r="V51" s="92">
        <f>Table15[[#This Row],[NL%]]</f>
        <v>2.1141649048625793E-2</v>
      </c>
      <c r="W51" s="92"/>
      <c r="X51" s="92">
        <f>Table15[[#This Row],[PT%]]</f>
        <v>5.4399999999999997E-2</v>
      </c>
      <c r="Y51" s="92" t="str">
        <f>Table15[[#This Row],[SE%]]</f>
        <v/>
      </c>
      <c r="Z51" s="93">
        <f>Table15[[#This Row],[SI%]]</f>
        <v>1.899441340782123E-2</v>
      </c>
      <c r="AA51" s="106"/>
      <c r="AB51" s="76">
        <f>AVERAGE(Table178910[[#This Row],[AT%]:[SI%]])</f>
        <v>2.6412316739097771E-2</v>
      </c>
      <c r="AC51" s="76">
        <f>MIN(Table178910[[#This Row],[AT%]:[SI%]])</f>
        <v>0</v>
      </c>
      <c r="AD51" s="76">
        <f>MAX(Table178910[[#This Row],[AT%]:[SI%]])</f>
        <v>0.12273177169251072</v>
      </c>
      <c r="AE51" s="76">
        <f>MEDIAN(Table178910[[#This Row],[AT%]:[SI%]])</f>
        <v>1.8987341772151899E-2</v>
      </c>
      <c r="AM51"/>
      <c r="AN51"/>
      <c r="AO51"/>
      <c r="AP51"/>
      <c r="AQ51"/>
      <c r="AR51"/>
      <c r="AS51"/>
      <c r="AT51"/>
    </row>
    <row r="52" spans="1:46" ht="57">
      <c r="A52" s="82" t="s">
        <v>138</v>
      </c>
      <c r="B52" s="92"/>
      <c r="C52" s="92"/>
      <c r="D52" s="92"/>
      <c r="E52" s="92"/>
      <c r="F52" s="92"/>
      <c r="G52" s="92"/>
      <c r="H52" s="92"/>
      <c r="I52" s="92"/>
      <c r="J52" s="92"/>
      <c r="K52" s="92"/>
      <c r="L52" s="92"/>
      <c r="M52" s="92"/>
      <c r="N52" s="92"/>
      <c r="O52" s="92"/>
      <c r="P52" s="92"/>
      <c r="Q52" s="92"/>
      <c r="R52" s="92"/>
      <c r="S52" s="92"/>
      <c r="T52" s="92"/>
      <c r="U52" s="92"/>
      <c r="V52" s="92"/>
      <c r="W52" s="92"/>
      <c r="X52" s="92"/>
      <c r="Y52" s="92"/>
      <c r="Z52" s="93"/>
      <c r="AA52" s="106"/>
      <c r="AB52" s="77" t="s">
        <v>316</v>
      </c>
      <c r="AC52" s="77" t="s">
        <v>317</v>
      </c>
      <c r="AD52" s="77" t="s">
        <v>318</v>
      </c>
      <c r="AE52" s="77" t="s">
        <v>319</v>
      </c>
      <c r="AM52"/>
      <c r="AN52"/>
      <c r="AO52"/>
      <c r="AP52"/>
      <c r="AQ52"/>
      <c r="AR52"/>
      <c r="AS52"/>
      <c r="AT52"/>
    </row>
    <row r="53" spans="1:46">
      <c r="A53" s="79" t="s">
        <v>139</v>
      </c>
      <c r="B53" s="92">
        <f>Table15[[#This Row],[AT%]]</f>
        <v>1</v>
      </c>
      <c r="C53" s="92">
        <f>Table15[[#This Row],[BE%]]</f>
        <v>0.73316708229426431</v>
      </c>
      <c r="D53" s="92">
        <f>Table15[[#This Row],[CY%]]</f>
        <v>0.76582278481012656</v>
      </c>
      <c r="E53" s="92">
        <f>Table15[[#This Row],[CZ%]]</f>
        <v>0.9285714285714286</v>
      </c>
      <c r="F53" s="92">
        <f>Table15[[#This Row],[DE-BavPrivSec%]]</f>
        <v>0.91428571428571426</v>
      </c>
      <c r="G53" s="92">
        <f>Table15[[#This Row],[DK%]]</f>
        <v>0.72916666666666663</v>
      </c>
      <c r="H53" s="92">
        <f>Table15[[#This Row],[EE%]]</f>
        <v>0.5</v>
      </c>
      <c r="I53" s="92">
        <f>Table15[[#This Row],[EDPS%]]</f>
        <v>0.79710144927536231</v>
      </c>
      <c r="J53" s="92">
        <f>Table15[[#This Row],[EL%]]</f>
        <v>0.35714285714285715</v>
      </c>
      <c r="K53" s="92">
        <f>Table15[[#This Row],[ES%]]</f>
        <v>0.89</v>
      </c>
      <c r="L53" s="92">
        <f>Table15[[#This Row],[FI%]]</f>
        <v>0.78</v>
      </c>
      <c r="M53" s="92">
        <f>Table15[[#This Row],[FR%]]</f>
        <v>0.5714285714285714</v>
      </c>
      <c r="N53" s="92">
        <f>Table15[[#This Row],[HR%]]</f>
        <v>0.46552292972616299</v>
      </c>
      <c r="O53" s="92">
        <f>Table15[[#This Row],[HU%]]</f>
        <v>0.48507462686567165</v>
      </c>
      <c r="P53" s="92">
        <f>Table15[[#This Row],[IE%]]</f>
        <v>0.69696969696969702</v>
      </c>
      <c r="Q53" s="92">
        <f>Table15[[#This Row],[IT%]]</f>
        <v>0.81818181818181823</v>
      </c>
      <c r="R53" s="92">
        <f>Table15[[#This Row],[LI%]]</f>
        <v>0.6901408450704225</v>
      </c>
      <c r="S53" s="92">
        <f>Table15[[#This Row],[LT%]]</f>
        <v>0.77777777777777779</v>
      </c>
      <c r="T53" s="92">
        <f>Table15[[#This Row],[LV%]]</f>
        <v>0.87709497206703912</v>
      </c>
      <c r="U53" s="92">
        <f>Table15[[#This Row],[MT%]]</f>
        <v>0.68807339449541283</v>
      </c>
      <c r="V53" s="92">
        <f>Table15[[#This Row],[NL%]]</f>
        <v>0.73361522198731499</v>
      </c>
      <c r="W53" s="92"/>
      <c r="X53" s="92">
        <f>Table15[[#This Row],[PT%]]</f>
        <v>0.55359999999999998</v>
      </c>
      <c r="Y53" s="92">
        <f>Table15[[#This Row],[SE%]]</f>
        <v>0.9375</v>
      </c>
      <c r="Z53" s="93">
        <f>Table15[[#This Row],[SI%]]</f>
        <v>0.82905027932960895</v>
      </c>
      <c r="AA53" s="106"/>
      <c r="AB53" s="76">
        <f>AVERAGE(Table178910[[#This Row],[AT%]:[SI%]])</f>
        <v>0.72997033820607993</v>
      </c>
      <c r="AC53" s="76">
        <f>MIN(Table178910[[#This Row],[AT%]:[SI%]])</f>
        <v>0.35714285714285715</v>
      </c>
      <c r="AD53" s="76">
        <f>MAX(Table178910[[#This Row],[AT%]:[SI%]])</f>
        <v>1</v>
      </c>
      <c r="AE53" s="76">
        <f>MEDIAN(Table178910[[#This Row],[AT%]:[SI%]])</f>
        <v>0.74971900339872077</v>
      </c>
      <c r="AM53"/>
      <c r="AN53"/>
      <c r="AO53"/>
      <c r="AP53"/>
      <c r="AQ53"/>
      <c r="AR53"/>
      <c r="AS53"/>
      <c r="AT53"/>
    </row>
    <row r="54" spans="1:46">
      <c r="A54" s="79" t="s">
        <v>140</v>
      </c>
      <c r="B54" s="92">
        <f>Table15[[#This Row],[AT%]]</f>
        <v>1</v>
      </c>
      <c r="C54" s="92">
        <f>Table15[[#This Row],[BE%]]</f>
        <v>0.6059850374064838</v>
      </c>
      <c r="D54" s="92">
        <f>Table15[[#This Row],[CY%]]</f>
        <v>0.67088607594936711</v>
      </c>
      <c r="E54" s="92">
        <f>Table15[[#This Row],[CZ%]]</f>
        <v>0.6428571428571429</v>
      </c>
      <c r="F54" s="92">
        <f>Table15[[#This Row],[DE-BavPrivSec%]]</f>
        <v>0.94285714285714284</v>
      </c>
      <c r="G54" s="92">
        <f>Table15[[#This Row],[DK%]]</f>
        <v>0.79166666666666663</v>
      </c>
      <c r="H54" s="92">
        <f>Table15[[#This Row],[EE%]]</f>
        <v>0.5</v>
      </c>
      <c r="I54" s="92">
        <f>Table15[[#This Row],[EDPS%]]</f>
        <v>0.75362318840579712</v>
      </c>
      <c r="J54" s="92">
        <f>Table15[[#This Row],[EL%]]</f>
        <v>3.5714285714285712E-2</v>
      </c>
      <c r="K54" s="92">
        <f>Table15[[#This Row],[ES%]]</f>
        <v>0.89</v>
      </c>
      <c r="L54" s="92">
        <f>Table15[[#This Row],[FI%]]</f>
        <v>0.78</v>
      </c>
      <c r="M54" s="92">
        <f>Table15[[#This Row],[FR%]]</f>
        <v>0.5714285714285714</v>
      </c>
      <c r="N54" s="92">
        <f>Table15[[#This Row],[HR%]]</f>
        <v>0.29792147806004621</v>
      </c>
      <c r="O54" s="92">
        <f>Table15[[#This Row],[HU%]]</f>
        <v>0.39552238805970147</v>
      </c>
      <c r="P54" s="92">
        <f>Table15[[#This Row],[IE%]]</f>
        <v>0.65151515151515149</v>
      </c>
      <c r="Q54" s="92">
        <f>Table15[[#This Row],[IT%]]</f>
        <v>0.8</v>
      </c>
      <c r="R54" s="92">
        <f>Table15[[#This Row],[LI%]]</f>
        <v>0.54929577464788737</v>
      </c>
      <c r="S54" s="92">
        <f>Table15[[#This Row],[LT%]]</f>
        <v>0.77777777777777779</v>
      </c>
      <c r="T54" s="92">
        <f>Table15[[#This Row],[LV%]]</f>
        <v>0.72067039106145248</v>
      </c>
      <c r="U54" s="92">
        <f>Table15[[#This Row],[MT%]]</f>
        <v>0.54128440366972475</v>
      </c>
      <c r="V54" s="92">
        <f>Table15[[#This Row],[NL%]]</f>
        <v>0.61839323467230445</v>
      </c>
      <c r="W54" s="92"/>
      <c r="X54" s="92">
        <f>Table15[[#This Row],[PT%]]</f>
        <v>0.50560000000000005</v>
      </c>
      <c r="Y54" s="92">
        <f>Table15[[#This Row],[SE%]]</f>
        <v>0.85416666666666663</v>
      </c>
      <c r="Z54" s="93">
        <f>Table15[[#This Row],[SI%]]</f>
        <v>0.75418994413407825</v>
      </c>
      <c r="AA54" s="106"/>
      <c r="AB54" s="76">
        <f>AVERAGE(Table178910[[#This Row],[AT%]:[SI%]])</f>
        <v>0.65213980506459357</v>
      </c>
      <c r="AC54" s="76">
        <f>MIN(Table178910[[#This Row],[AT%]:[SI%]])</f>
        <v>3.5714285714285712E-2</v>
      </c>
      <c r="AD54" s="76">
        <f>MAX(Table178910[[#This Row],[AT%]:[SI%]])</f>
        <v>1</v>
      </c>
      <c r="AE54" s="76">
        <f>MEDIAN(Table178910[[#This Row],[AT%]:[SI%]])</f>
        <v>0.66120061373225925</v>
      </c>
      <c r="AM54"/>
      <c r="AN54"/>
      <c r="AO54"/>
      <c r="AP54"/>
      <c r="AQ54"/>
      <c r="AR54"/>
      <c r="AS54"/>
      <c r="AT54"/>
    </row>
    <row r="55" spans="1:46" ht="34.9">
      <c r="A55" s="79" t="s">
        <v>322</v>
      </c>
      <c r="B55" s="92">
        <f>Table15[[#This Row],[AT%]]</f>
        <v>1</v>
      </c>
      <c r="C55" s="92">
        <f>Table15[[#This Row],[BE%]]</f>
        <v>0.49376558603491272</v>
      </c>
      <c r="D55" s="92">
        <f>Table15[[#This Row],[CY%]]</f>
        <v>0.62658227848101267</v>
      </c>
      <c r="E55" s="92">
        <f>Table15[[#This Row],[CZ%]]</f>
        <v>0.5</v>
      </c>
      <c r="F55" s="92">
        <f>Table15[[#This Row],[DE-BavPrivSec%]]</f>
        <v>0.54285714285714282</v>
      </c>
      <c r="G55" s="92">
        <f>Table15[[#This Row],[DK%]]</f>
        <v>0.625</v>
      </c>
      <c r="H55" s="92">
        <f>Table15[[#This Row],[EE%]]</f>
        <v>0.5625</v>
      </c>
      <c r="I55" s="92">
        <f>Table15[[#This Row],[EDPS%]]</f>
        <v>0.49275362318840582</v>
      </c>
      <c r="J55" s="92">
        <f>Table15[[#This Row],[EL%]]</f>
        <v>0</v>
      </c>
      <c r="K55" s="92">
        <f>Table15[[#This Row],[ES%]]</f>
        <v>0.89</v>
      </c>
      <c r="L55" s="92">
        <f>Table15[[#This Row],[FI%]]</f>
        <v>0.5</v>
      </c>
      <c r="M55" s="92">
        <f>Table15[[#This Row],[FR%]]</f>
        <v>0</v>
      </c>
      <c r="N55" s="92">
        <f>Table15[[#This Row],[HR%]]</f>
        <v>0.23556581986143188</v>
      </c>
      <c r="O55" s="92">
        <f>Table15[[#This Row],[HU%]]</f>
        <v>0.38805970149253732</v>
      </c>
      <c r="P55" s="92">
        <f>Table15[[#This Row],[IE%]]</f>
        <v>0.36363636363636365</v>
      </c>
      <c r="Q55" s="92">
        <f>Table15[[#This Row],[IT%]]</f>
        <v>0.74545454545454548</v>
      </c>
      <c r="R55" s="92">
        <f>Table15[[#This Row],[LI%]]</f>
        <v>0.39436619718309857</v>
      </c>
      <c r="S55" s="92">
        <f>Table15[[#This Row],[LT%]]</f>
        <v>0.55555555555555558</v>
      </c>
      <c r="T55" s="92">
        <f>Table15[[#This Row],[LV%]]</f>
        <v>0.55865921787709494</v>
      </c>
      <c r="U55" s="92">
        <f>Table15[[#This Row],[MT%]]</f>
        <v>0.52293577981651373</v>
      </c>
      <c r="V55" s="92">
        <f>Table15[[#This Row],[NL%]]</f>
        <v>0.492600422832981</v>
      </c>
      <c r="W55" s="92"/>
      <c r="X55" s="92">
        <f>Table15[[#This Row],[PT%]]</f>
        <v>0.43519999999999998</v>
      </c>
      <c r="Y55" s="92">
        <f>Table15[[#This Row],[SE%]]</f>
        <v>0.5625</v>
      </c>
      <c r="Z55" s="93">
        <f>Table15[[#This Row],[SI%]]</f>
        <v>0.7039106145251397</v>
      </c>
      <c r="AA55" s="106"/>
      <c r="AB55" s="76">
        <f>AVERAGE(Table178910[[#This Row],[AT%]:[SI%]])</f>
        <v>0.50799595203319725</v>
      </c>
      <c r="AC55" s="76">
        <f>MIN(Table178910[[#This Row],[AT%]:[SI%]])</f>
        <v>0</v>
      </c>
      <c r="AD55" s="76">
        <f>MAX(Table178910[[#This Row],[AT%]:[SI%]])</f>
        <v>1</v>
      </c>
      <c r="AE55" s="76">
        <f>MEDIAN(Table178910[[#This Row],[AT%]:[SI%]])</f>
        <v>0.51146788990825687</v>
      </c>
      <c r="AM55"/>
      <c r="AN55"/>
      <c r="AO55"/>
      <c r="AP55"/>
      <c r="AQ55"/>
      <c r="AR55"/>
      <c r="AS55"/>
      <c r="AT55"/>
    </row>
    <row r="56" spans="1:46">
      <c r="A56" s="79" t="s">
        <v>142</v>
      </c>
      <c r="B56" s="92">
        <f>Table15[[#This Row],[AT%]]</f>
        <v>1</v>
      </c>
      <c r="C56" s="92">
        <f>Table15[[#This Row],[BE%]]</f>
        <v>0.78304239401496256</v>
      </c>
      <c r="D56" s="92">
        <f>Table15[[#This Row],[CY%]]</f>
        <v>0.85126582278481011</v>
      </c>
      <c r="E56" s="92">
        <f>Table15[[#This Row],[CZ%]]</f>
        <v>0.8571428571428571</v>
      </c>
      <c r="F56" s="92">
        <f>Table15[[#This Row],[DE-BavPrivSec%]]</f>
        <v>0.97142857142857142</v>
      </c>
      <c r="G56" s="92">
        <f>Table15[[#This Row],[DK%]]</f>
        <v>0.91666666666666663</v>
      </c>
      <c r="H56" s="92">
        <f>Table15[[#This Row],[EE%]]</f>
        <v>0.875</v>
      </c>
      <c r="I56" s="92">
        <f>Table15[[#This Row],[EDPS%]]</f>
        <v>0.92753623188405798</v>
      </c>
      <c r="J56" s="92">
        <f>Table15[[#This Row],[EL%]]</f>
        <v>0.4642857142857143</v>
      </c>
      <c r="K56" s="92">
        <f>Table15[[#This Row],[ES%]]</f>
        <v>0.89</v>
      </c>
      <c r="L56" s="92">
        <f>Table15[[#This Row],[FI%]]</f>
        <v>0.82</v>
      </c>
      <c r="M56" s="92">
        <f>Table15[[#This Row],[FR%]]</f>
        <v>0.5</v>
      </c>
      <c r="N56" s="92">
        <f>Table15[[#This Row],[HR%]]</f>
        <v>0.55097327614648628</v>
      </c>
      <c r="O56" s="92">
        <f>Table15[[#This Row],[HU%]]</f>
        <v>0.74626865671641796</v>
      </c>
      <c r="P56" s="92">
        <f>Table15[[#This Row],[IE%]]</f>
        <v>0.84848484848484851</v>
      </c>
      <c r="Q56" s="92">
        <f>Table15[[#This Row],[IT%]]</f>
        <v>0.90909090909090906</v>
      </c>
      <c r="R56" s="92">
        <f>Table15[[#This Row],[LI%]]</f>
        <v>0.6901408450704225</v>
      </c>
      <c r="S56" s="92">
        <f>Table15[[#This Row],[LT%]]</f>
        <v>0.88888888888888884</v>
      </c>
      <c r="T56" s="92">
        <f>Table15[[#This Row],[LV%]]</f>
        <v>0.87709497206703912</v>
      </c>
      <c r="U56" s="92">
        <f>Table15[[#This Row],[MT%]]</f>
        <v>0.8165137614678899</v>
      </c>
      <c r="V56" s="92">
        <f>Table15[[#This Row],[NL%]]</f>
        <v>0.72621564482029599</v>
      </c>
      <c r="W56" s="92"/>
      <c r="X56" s="92">
        <f>Table15[[#This Row],[PT%]]</f>
        <v>0.83040000000000003</v>
      </c>
      <c r="Y56" s="92">
        <f>Table15[[#This Row],[SE%]]</f>
        <v>0.85416666666666663</v>
      </c>
      <c r="Z56" s="93">
        <f>Table15[[#This Row],[SI%]]</f>
        <v>0.81117318435754193</v>
      </c>
      <c r="AA56" s="106"/>
      <c r="AB56" s="76">
        <f>AVERAGE(Table178910[[#This Row],[AT%]:[SI%]])</f>
        <v>0.80857416299937712</v>
      </c>
      <c r="AC56" s="76">
        <f>MIN(Table178910[[#This Row],[AT%]:[SI%]])</f>
        <v>0.4642857142857143</v>
      </c>
      <c r="AD56" s="76">
        <f>MAX(Table178910[[#This Row],[AT%]:[SI%]])</f>
        <v>1</v>
      </c>
      <c r="AE56" s="76">
        <f>MEDIAN(Table178910[[#This Row],[AT%]:[SI%]])</f>
        <v>0.84987533563482931</v>
      </c>
      <c r="AM56"/>
      <c r="AN56"/>
      <c r="AO56"/>
      <c r="AP56"/>
      <c r="AQ56"/>
      <c r="AR56"/>
      <c r="AS56"/>
      <c r="AT56"/>
    </row>
    <row r="57" spans="1:46">
      <c r="A57" s="79" t="s">
        <v>143</v>
      </c>
      <c r="B57" s="92">
        <f>Table15[[#This Row],[AT%]]</f>
        <v>1</v>
      </c>
      <c r="C57" s="92">
        <f>Table15[[#This Row],[BE%]]</f>
        <v>0.35411471321695759</v>
      </c>
      <c r="D57" s="92">
        <f>Table15[[#This Row],[CY%]]</f>
        <v>0.50632911392405067</v>
      </c>
      <c r="E57" s="92">
        <f>Table15[[#This Row],[CZ%]]</f>
        <v>0.42857142857142855</v>
      </c>
      <c r="F57" s="92">
        <f>Table15[[#This Row],[DE-BavPrivSec%]]</f>
        <v>0.6</v>
      </c>
      <c r="G57" s="92">
        <f>Table15[[#This Row],[DK%]]</f>
        <v>0.5625</v>
      </c>
      <c r="H57" s="92">
        <f>Table15[[#This Row],[EE%]]</f>
        <v>0.375</v>
      </c>
      <c r="I57" s="92">
        <f>Table15[[#This Row],[EDPS%]]</f>
        <v>0.42028985507246375</v>
      </c>
      <c r="J57" s="92">
        <f>Table15[[#This Row],[EL%]]</f>
        <v>7.1428571428571425E-2</v>
      </c>
      <c r="K57" s="92">
        <f>Table15[[#This Row],[ES%]]</f>
        <v>0</v>
      </c>
      <c r="L57" s="92">
        <f>Table15[[#This Row],[FI%]]</f>
        <v>0.42</v>
      </c>
      <c r="M57" s="92">
        <f>Table15[[#This Row],[FR%]]</f>
        <v>0.42857142857142855</v>
      </c>
      <c r="N57" s="92">
        <f>Table15[[#This Row],[HR%]]</f>
        <v>0.28538436159683273</v>
      </c>
      <c r="O57" s="92">
        <f>Table15[[#This Row],[HU%]]</f>
        <v>0.30597014925373134</v>
      </c>
      <c r="P57" s="92">
        <f>Table15[[#This Row],[IE%]]</f>
        <v>0.42424242424242425</v>
      </c>
      <c r="Q57" s="92">
        <f>Table15[[#This Row],[IT%]]</f>
        <v>0.36363636363636365</v>
      </c>
      <c r="R57" s="92">
        <f>Table15[[#This Row],[LI%]]</f>
        <v>0.352112676056338</v>
      </c>
      <c r="S57" s="92">
        <f>Table15[[#This Row],[LT%]]</f>
        <v>0.55555555555555558</v>
      </c>
      <c r="T57" s="92">
        <f>Table15[[#This Row],[LV%]]</f>
        <v>0.55307262569832405</v>
      </c>
      <c r="U57" s="92">
        <f>Table15[[#This Row],[MT%]]</f>
        <v>0.49541284403669728</v>
      </c>
      <c r="V57" s="92">
        <f>Table15[[#This Row],[NL%]]</f>
        <v>0.10676532769556026</v>
      </c>
      <c r="W57" s="92"/>
      <c r="X57" s="92">
        <f>Table15[[#This Row],[PT%]]</f>
        <v>0.47839999999999999</v>
      </c>
      <c r="Y57" s="92">
        <f>Table15[[#This Row],[SE%]]</f>
        <v>0.83333333333333337</v>
      </c>
      <c r="Z57" s="93">
        <f>Table15[[#This Row],[SI%]]</f>
        <v>9.8324022346368709E-2</v>
      </c>
      <c r="AA57" s="106"/>
      <c r="AB57" s="76">
        <f>AVERAGE(Table178910[[#This Row],[AT%]:[SI%]])</f>
        <v>0.41745894975985126</v>
      </c>
      <c r="AC57" s="76">
        <f>MIN(Table178910[[#This Row],[AT%]:[SI%]])</f>
        <v>0</v>
      </c>
      <c r="AD57" s="76">
        <f>MAX(Table178910[[#This Row],[AT%]:[SI%]])</f>
        <v>1</v>
      </c>
      <c r="AE57" s="76">
        <f>MEDIAN(Table178910[[#This Row],[AT%]:[SI%]])</f>
        <v>0.42226613965744397</v>
      </c>
      <c r="AM57"/>
      <c r="AN57"/>
      <c r="AO57"/>
      <c r="AP57"/>
      <c r="AQ57"/>
      <c r="AR57"/>
      <c r="AS57"/>
      <c r="AT57"/>
    </row>
    <row r="58" spans="1:46" ht="23.25">
      <c r="A58" s="79" t="s">
        <v>144</v>
      </c>
      <c r="B58" s="92">
        <f>Table15[[#This Row],[AT%]]</f>
        <v>1</v>
      </c>
      <c r="C58" s="92">
        <f>Table15[[#This Row],[BE%]]</f>
        <v>9.9750623441396513E-2</v>
      </c>
      <c r="D58" s="92">
        <f>Table15[[#This Row],[CY%]]</f>
        <v>3.1645569620253167E-2</v>
      </c>
      <c r="E58" s="92">
        <f>Table15[[#This Row],[CZ%]]</f>
        <v>0</v>
      </c>
      <c r="F58" s="92">
        <f>Table15[[#This Row],[DE-BavPrivSec%]]</f>
        <v>0</v>
      </c>
      <c r="G58" s="92">
        <f>Table15[[#This Row],[DK%]]</f>
        <v>2.0833333333333332E-2</v>
      </c>
      <c r="H58" s="92">
        <f>Table15[[#This Row],[EE%]]</f>
        <v>0.125</v>
      </c>
      <c r="I58" s="92">
        <f>Table15[[#This Row],[EDPS%]]</f>
        <v>7.2463768115942032E-2</v>
      </c>
      <c r="J58" s="92">
        <f>Table15[[#This Row],[EL%]]</f>
        <v>3.5714285714285712E-2</v>
      </c>
      <c r="K58" s="92">
        <f>Table15[[#This Row],[ES%]]</f>
        <v>1.9E-2</v>
      </c>
      <c r="L58" s="92">
        <f>Table15[[#This Row],[FI%]]</f>
        <v>0.08</v>
      </c>
      <c r="M58" s="92">
        <f>Table15[[#This Row],[FR%]]</f>
        <v>0</v>
      </c>
      <c r="N58" s="92">
        <f>Table15[[#This Row],[HR%]]</f>
        <v>0.29033322335862749</v>
      </c>
      <c r="O58" s="92">
        <f>Table15[[#This Row],[HU%]]</f>
        <v>0.11194029850746269</v>
      </c>
      <c r="P58" s="92">
        <f>Table15[[#This Row],[IE%]]</f>
        <v>4.5454545454545456E-2</v>
      </c>
      <c r="Q58" s="92">
        <f>Table15[[#This Row],[IT%]]</f>
        <v>1.8181818181818181E-2</v>
      </c>
      <c r="R58" s="92">
        <f>Table15[[#This Row],[LI%]]</f>
        <v>5.6338028169014086E-2</v>
      </c>
      <c r="S58" s="92">
        <f>Table15[[#This Row],[LT%]]</f>
        <v>0.1111111111111111</v>
      </c>
      <c r="T58" s="92">
        <f>Table15[[#This Row],[LV%]]</f>
        <v>1.6759776536312849E-2</v>
      </c>
      <c r="U58" s="92">
        <f>Table15[[#This Row],[MT%]]</f>
        <v>9.1743119266055051E-3</v>
      </c>
      <c r="V58" s="92">
        <f>Table15[[#This Row],[NL%]]</f>
        <v>7.399577167019028E-2</v>
      </c>
      <c r="W58" s="92"/>
      <c r="X58" s="92">
        <f>Table15[[#This Row],[PT%]]</f>
        <v>6.7199999999999996E-2</v>
      </c>
      <c r="Y58" s="92" t="str">
        <f>Table15[[#This Row],[SE%]]</f>
        <v/>
      </c>
      <c r="Z58" s="93">
        <f>Table15[[#This Row],[SI%]]</f>
        <v>6.256983240223464E-2</v>
      </c>
      <c r="AA58" s="106"/>
      <c r="AB58" s="76">
        <f>AVERAGE(Table178910[[#This Row],[AT%]:[SI%]])</f>
        <v>0.10206375206709276</v>
      </c>
      <c r="AC58" s="76">
        <f>MIN(Table178910[[#This Row],[AT%]:[SI%]])</f>
        <v>0</v>
      </c>
      <c r="AD58" s="76">
        <f>MAX(Table178910[[#This Row],[AT%]:[SI%]])</f>
        <v>1</v>
      </c>
      <c r="AE58" s="76">
        <f>MEDIAN(Table178910[[#This Row],[AT%]:[SI%]])</f>
        <v>5.6338028169014086E-2</v>
      </c>
      <c r="AM58"/>
      <c r="AN58"/>
      <c r="AO58"/>
      <c r="AP58"/>
      <c r="AQ58"/>
      <c r="AR58"/>
      <c r="AS58"/>
      <c r="AT58"/>
    </row>
    <row r="59" spans="1:46">
      <c r="A59" s="79" t="s">
        <v>145</v>
      </c>
      <c r="B59" s="92">
        <f>Table15[[#This Row],[AT%]]</f>
        <v>0</v>
      </c>
      <c r="C59" s="92">
        <f>Table15[[#This Row],[BE%]]</f>
        <v>9.2269326683291769E-2</v>
      </c>
      <c r="D59" s="92">
        <f>Table15[[#This Row],[CY%]]</f>
        <v>1.5822784810126583E-2</v>
      </c>
      <c r="E59" s="92">
        <f>Table15[[#This Row],[CZ%]]</f>
        <v>0.14285714285714285</v>
      </c>
      <c r="F59" s="92">
        <f>Table15[[#This Row],[DE-BavPrivSec%]]</f>
        <v>0.11428571428571428</v>
      </c>
      <c r="G59" s="92">
        <f>Table15[[#This Row],[DK%]]</f>
        <v>0.16666666666666666</v>
      </c>
      <c r="H59" s="92">
        <f>Table15[[#This Row],[EE%]]</f>
        <v>0.1875</v>
      </c>
      <c r="I59" s="92">
        <f>Table15[[#This Row],[EDPS%]]</f>
        <v>0.15942028985507245</v>
      </c>
      <c r="J59" s="92">
        <f>Table15[[#This Row],[EL%]]</f>
        <v>0</v>
      </c>
      <c r="K59" s="92">
        <f>Table15[[#This Row],[ES%]]</f>
        <v>0</v>
      </c>
      <c r="L59" s="92">
        <f>Table15[[#This Row],[FI%]]</f>
        <v>0.1</v>
      </c>
      <c r="M59" s="92">
        <f>Table15[[#This Row],[FR%]]</f>
        <v>0</v>
      </c>
      <c r="N59" s="92">
        <f>Table15[[#This Row],[HR%]]</f>
        <v>0</v>
      </c>
      <c r="O59" s="92">
        <f>Table15[[#This Row],[HU%]]</f>
        <v>4.4776119402985072E-2</v>
      </c>
      <c r="P59" s="92">
        <f>Table15[[#This Row],[IE%]]</f>
        <v>7.575757575757576E-2</v>
      </c>
      <c r="Q59" s="92">
        <f>Table15[[#This Row],[IT%]]</f>
        <v>0.16363636363636364</v>
      </c>
      <c r="R59" s="92">
        <f>Table15[[#This Row],[LI%]]</f>
        <v>8.4507042253521125E-2</v>
      </c>
      <c r="S59" s="92">
        <f>Table15[[#This Row],[LT%]]</f>
        <v>0.33333333333333331</v>
      </c>
      <c r="T59" s="92">
        <f>Table15[[#This Row],[LV%]]</f>
        <v>3.3519553072625698E-2</v>
      </c>
      <c r="U59" s="92">
        <f>Table15[[#This Row],[MT%]]</f>
        <v>2.7522935779816515E-2</v>
      </c>
      <c r="V59" s="92">
        <f>Table15[[#This Row],[NL%]]</f>
        <v>1.6913319238900635E-2</v>
      </c>
      <c r="W59" s="92"/>
      <c r="X59" s="92">
        <f>Table15[[#This Row],[PT%]]</f>
        <v>5.1200000000000002E-2</v>
      </c>
      <c r="Y59" s="92" t="str">
        <f>Table15[[#This Row],[SE%]]</f>
        <v/>
      </c>
      <c r="Z59" s="93">
        <f>Table15[[#This Row],[SI%]]</f>
        <v>2.5698324022346369E-2</v>
      </c>
      <c r="AA59" s="106"/>
      <c r="AB59" s="76">
        <f>AVERAGE(Table178910[[#This Row],[AT%]:[SI%]])</f>
        <v>7.9812456158934009E-2</v>
      </c>
      <c r="AC59" s="76">
        <f>MIN(Table178910[[#This Row],[AT%]:[SI%]])</f>
        <v>0</v>
      </c>
      <c r="AD59" s="76">
        <f>MAX(Table178910[[#This Row],[AT%]:[SI%]])</f>
        <v>0.33333333333333331</v>
      </c>
      <c r="AE59" s="76">
        <f>MEDIAN(Table178910[[#This Row],[AT%]:[SI%]])</f>
        <v>5.1200000000000002E-2</v>
      </c>
      <c r="AM59"/>
      <c r="AN59"/>
      <c r="AO59"/>
      <c r="AP59"/>
      <c r="AQ59"/>
      <c r="AR59"/>
      <c r="AS59"/>
      <c r="AT59"/>
    </row>
    <row r="60" spans="1:46">
      <c r="A60" s="79" t="s">
        <v>146</v>
      </c>
      <c r="B60" s="92">
        <f>Table15[[#This Row],[AT%]]</f>
        <v>0</v>
      </c>
      <c r="C60" s="92">
        <f>Table15[[#This Row],[BE%]]</f>
        <v>2.7431421446384038E-2</v>
      </c>
      <c r="D60" s="92">
        <f>Table15[[#This Row],[CY%]]</f>
        <v>2.8481012658227847E-2</v>
      </c>
      <c r="E60" s="92">
        <f>Table15[[#This Row],[CZ%]]</f>
        <v>0</v>
      </c>
      <c r="F60" s="92" t="str">
        <f>Table15[[#This Row],[DE-BavPrivSec%]]</f>
        <v/>
      </c>
      <c r="G60" s="92">
        <f>Table15[[#This Row],[DK%]]</f>
        <v>0</v>
      </c>
      <c r="H60" s="92">
        <f>Table15[[#This Row],[EE%]]</f>
        <v>0</v>
      </c>
      <c r="I60" s="92">
        <f>Table15[[#This Row],[EDPS%]]</f>
        <v>0</v>
      </c>
      <c r="J60" s="92">
        <f>Table15[[#This Row],[EL%]]</f>
        <v>3.5714285714285712E-2</v>
      </c>
      <c r="K60" s="92">
        <f>Table15[[#This Row],[ES%]]</f>
        <v>0</v>
      </c>
      <c r="L60" s="92">
        <f>Table15[[#This Row],[FI%]]</f>
        <v>0.02</v>
      </c>
      <c r="M60" s="92">
        <f>Table15[[#This Row],[FR%]]</f>
        <v>0</v>
      </c>
      <c r="N60" s="92">
        <f>Table15[[#This Row],[HR%]]</f>
        <v>6.0706037611349392E-2</v>
      </c>
      <c r="O60" s="92">
        <f>Table15[[#This Row],[HU%]]</f>
        <v>8.2089552238805971E-2</v>
      </c>
      <c r="P60" s="92">
        <f>Table15[[#This Row],[IE%]]</f>
        <v>6.0606060606060608E-2</v>
      </c>
      <c r="Q60" s="92">
        <f>Table15[[#This Row],[IT%]]</f>
        <v>1.8181818181818181E-2</v>
      </c>
      <c r="R60" s="92">
        <f>Table15[[#This Row],[LI%]]</f>
        <v>4.2253521126760563E-2</v>
      </c>
      <c r="S60" s="92">
        <f>Table15[[#This Row],[LT%]]</f>
        <v>0</v>
      </c>
      <c r="T60" s="92">
        <f>Table15[[#This Row],[LV%]]</f>
        <v>1.11731843575419E-2</v>
      </c>
      <c r="U60" s="92">
        <f>Table15[[#This Row],[MT%]]</f>
        <v>4.5871559633027525E-2</v>
      </c>
      <c r="V60" s="92">
        <f>Table15[[#This Row],[NL%]]</f>
        <v>2.9598308668076109E-2</v>
      </c>
      <c r="W60" s="92"/>
      <c r="X60" s="92">
        <f>Table15[[#This Row],[PT%]]</f>
        <v>1.7600000000000001E-2</v>
      </c>
      <c r="Y60" s="92" t="str">
        <f>Table15[[#This Row],[SE%]]</f>
        <v/>
      </c>
      <c r="Z60" s="93">
        <f>Table15[[#This Row],[SI%]]</f>
        <v>1.564245810055866E-2</v>
      </c>
      <c r="AA60" s="106"/>
      <c r="AB60" s="76">
        <f>AVERAGE(Table178910[[#This Row],[AT%]:[SI%]])</f>
        <v>2.2515873651949844E-2</v>
      </c>
      <c r="AC60" s="76">
        <f>MIN(Table178910[[#This Row],[AT%]:[SI%]])</f>
        <v>0</v>
      </c>
      <c r="AD60" s="76">
        <f>MAX(Table178910[[#This Row],[AT%]:[SI%]])</f>
        <v>8.2089552238805971E-2</v>
      </c>
      <c r="AE60" s="76">
        <f>MEDIAN(Table178910[[#This Row],[AT%]:[SI%]])</f>
        <v>1.7890909090909089E-2</v>
      </c>
      <c r="AM60"/>
      <c r="AN60"/>
      <c r="AO60"/>
      <c r="AP60"/>
      <c r="AQ60"/>
      <c r="AR60"/>
      <c r="AS60"/>
      <c r="AT60"/>
    </row>
    <row r="61" spans="1:46" s="58" customFormat="1" ht="34.9">
      <c r="A61" s="83" t="s">
        <v>147</v>
      </c>
      <c r="B61" s="96" t="str">
        <f>Table15[[#This Row],[AT%]]</f>
        <v/>
      </c>
      <c r="C61" s="96" t="str">
        <f>Table15[[#This Row],[BE%]]</f>
        <v/>
      </c>
      <c r="D61" s="96" t="str">
        <f>Table15[[#This Row],[CY%]]</f>
        <v/>
      </c>
      <c r="E61" s="96" t="str">
        <f>Table15[[#This Row],[CZ%]]</f>
        <v/>
      </c>
      <c r="F61" s="96" t="str">
        <f>Table15[[#This Row],[DE-BavPrivSec%]]</f>
        <v/>
      </c>
      <c r="G61" s="96" t="str">
        <f>Table15[[#This Row],[DK%]]</f>
        <v/>
      </c>
      <c r="H61" s="96" t="str">
        <f>Table15[[#This Row],[EE%]]</f>
        <v/>
      </c>
      <c r="I61" s="96" t="str">
        <f>Table15[[#This Row],[EDPS%]]</f>
        <v/>
      </c>
      <c r="J61" s="96" t="str">
        <f>Table15[[#This Row],[EL%]]</f>
        <v/>
      </c>
      <c r="K61" s="96" t="str">
        <f>Table15[[#This Row],[ES%]]</f>
        <v/>
      </c>
      <c r="L61" s="96" t="str">
        <f>Table15[[#This Row],[FI%]]</f>
        <v/>
      </c>
      <c r="M61" s="96" t="str">
        <f>Table15[[#This Row],[FR%]]</f>
        <v/>
      </c>
      <c r="N61" s="96" t="str">
        <f>Table15[[#This Row],[HR%]]</f>
        <v/>
      </c>
      <c r="O61" s="96" t="str">
        <f>Table15[[#This Row],[HU%]]</f>
        <v/>
      </c>
      <c r="P61" s="96" t="str">
        <f>Table15[[#This Row],[IE%]]</f>
        <v/>
      </c>
      <c r="Q61" s="96" t="str">
        <f>Table15[[#This Row],[IT%]]</f>
        <v/>
      </c>
      <c r="R61" s="96" t="str">
        <f>Table15[[#This Row],[LI%]]</f>
        <v/>
      </c>
      <c r="S61" s="96" t="str">
        <f>Table15[[#This Row],[LT%]]</f>
        <v/>
      </c>
      <c r="T61" s="96" t="str">
        <f>Table15[[#This Row],[LV%]]</f>
        <v/>
      </c>
      <c r="U61" s="96" t="str">
        <f>Table15[[#This Row],[MT%]]</f>
        <v/>
      </c>
      <c r="V61" s="96" t="str">
        <f>Table15[[#This Row],[NL%]]</f>
        <v/>
      </c>
      <c r="W61" s="96"/>
      <c r="X61" s="96" t="str">
        <f>Table15[[#This Row],[PT%]]</f>
        <v/>
      </c>
      <c r="Y61" s="96" t="str">
        <f>Table15[[#This Row],[SE%]]</f>
        <v/>
      </c>
      <c r="Z61" s="97" t="str">
        <f>Table15[[#This Row],[SI%]]</f>
        <v/>
      </c>
      <c r="AA61" s="56"/>
      <c r="AB61" s="107" t="s">
        <v>316</v>
      </c>
      <c r="AC61" s="107" t="s">
        <v>317</v>
      </c>
      <c r="AD61" s="107" t="s">
        <v>318</v>
      </c>
      <c r="AE61" s="107" t="s">
        <v>319</v>
      </c>
      <c r="AF61" s="56"/>
      <c r="AG61" s="56"/>
      <c r="AH61" s="56"/>
    </row>
    <row r="62" spans="1:46" s="58" customFormat="1">
      <c r="A62" s="83" t="s">
        <v>148</v>
      </c>
      <c r="B62" s="96" t="str">
        <f>Table15[[#This Row],[AT%]]</f>
        <v/>
      </c>
      <c r="C62" s="96">
        <f>Table15[[#This Row],[BE%]]</f>
        <v>6.7331670822942641E-2</v>
      </c>
      <c r="D62" s="96" t="str">
        <f>Table15[[#This Row],[CY%]]</f>
        <v/>
      </c>
      <c r="E62" s="96" t="str">
        <f>Table15[[#This Row],[CZ%]]</f>
        <v/>
      </c>
      <c r="F62" s="96" t="str">
        <f>Table15[[#This Row],[DE-BavPrivSec%]]</f>
        <v/>
      </c>
      <c r="G62" s="96" t="str">
        <f>Table15[[#This Row],[DK%]]</f>
        <v/>
      </c>
      <c r="H62" s="96" t="str">
        <f>Table15[[#This Row],[EE%]]</f>
        <v/>
      </c>
      <c r="I62" s="96">
        <f>Table15[[#This Row],[EDPS%]]</f>
        <v>4.3478260869565216E-2</v>
      </c>
      <c r="J62" s="96" t="str">
        <f>Table15[[#This Row],[EL%]]</f>
        <v/>
      </c>
      <c r="K62" s="96" t="str">
        <f>Table15[[#This Row],[ES%]]</f>
        <v/>
      </c>
      <c r="L62" s="96">
        <f>Table15[[#This Row],[FI%]]</f>
        <v>0.1</v>
      </c>
      <c r="M62" s="96" t="str">
        <f>Table15[[#This Row],[FR%]]</f>
        <v/>
      </c>
      <c r="N62" s="96" t="str">
        <f>Table15[[#This Row],[HR%]]</f>
        <v/>
      </c>
      <c r="O62" s="96" t="str">
        <f>Table15[[#This Row],[HU%]]</f>
        <v/>
      </c>
      <c r="P62" s="96" t="str">
        <f>Table15[[#This Row],[IE%]]</f>
        <v/>
      </c>
      <c r="Q62" s="96" t="str">
        <f>Table15[[#This Row],[IT%]]</f>
        <v/>
      </c>
      <c r="R62" s="96">
        <f>Table15[[#This Row],[LI%]]</f>
        <v>1.4084507042253521E-2</v>
      </c>
      <c r="S62" s="96" t="str">
        <f>Table15[[#This Row],[LT%]]</f>
        <v/>
      </c>
      <c r="T62" s="96">
        <f>Table15[[#This Row],[LV%]]</f>
        <v>2.7932960893854747E-2</v>
      </c>
      <c r="U62" s="96">
        <f>Table15[[#This Row],[MT%]]</f>
        <v>3.669724770642202E-2</v>
      </c>
      <c r="V62" s="96">
        <f>Table15[[#This Row],[NL%]]</f>
        <v>2.1141649048625793E-2</v>
      </c>
      <c r="W62" s="96"/>
      <c r="X62" s="96" t="str">
        <f>Table15[[#This Row],[PT%]]</f>
        <v/>
      </c>
      <c r="Y62" s="96" t="str">
        <f>Table15[[#This Row],[SE%]]</f>
        <v/>
      </c>
      <c r="Z62" s="97" t="str">
        <f>Table15[[#This Row],[SI%]]</f>
        <v/>
      </c>
      <c r="AA62" s="56"/>
      <c r="AB62" s="76">
        <f>AVERAGE(Table178910[[#This Row],[AT%]:[SI%]])</f>
        <v>4.4380899483380566E-2</v>
      </c>
      <c r="AC62" s="76">
        <f>MIN(Table178910[[#This Row],[AT%]:[SI%]])</f>
        <v>1.4084507042253521E-2</v>
      </c>
      <c r="AD62" s="76">
        <f>MAX(Table178910[[#This Row],[AT%]:[SI%]])</f>
        <v>0.1</v>
      </c>
      <c r="AE62" s="76">
        <f>MEDIAN(Table178910[[#This Row],[AT%]:[SI%]])</f>
        <v>3.669724770642202E-2</v>
      </c>
      <c r="AF62" s="56"/>
      <c r="AG62" s="56"/>
      <c r="AH62" s="56"/>
    </row>
    <row r="63" spans="1:46" s="58" customFormat="1">
      <c r="A63" s="83" t="s">
        <v>149</v>
      </c>
      <c r="B63" s="96" t="str">
        <f>Table15[[#This Row],[AT%]]</f>
        <v/>
      </c>
      <c r="C63" s="96">
        <f>Table15[[#This Row],[BE%]]</f>
        <v>0.12468827930174564</v>
      </c>
      <c r="D63" s="96" t="str">
        <f>Table15[[#This Row],[CY%]]</f>
        <v/>
      </c>
      <c r="E63" s="96" t="str">
        <f>Table15[[#This Row],[CZ%]]</f>
        <v/>
      </c>
      <c r="F63" s="96" t="str">
        <f>Table15[[#This Row],[DE-BavPrivSec%]]</f>
        <v/>
      </c>
      <c r="G63" s="96" t="str">
        <f>Table15[[#This Row],[DK%]]</f>
        <v/>
      </c>
      <c r="H63" s="96" t="str">
        <f>Table15[[#This Row],[EE%]]</f>
        <v/>
      </c>
      <c r="I63" s="96">
        <f>Table15[[#This Row],[EDPS%]]</f>
        <v>1.4492753623188406E-2</v>
      </c>
      <c r="J63" s="96" t="str">
        <f>Table15[[#This Row],[EL%]]</f>
        <v/>
      </c>
      <c r="K63" s="96" t="str">
        <f>Table15[[#This Row],[ES%]]</f>
        <v/>
      </c>
      <c r="L63" s="96">
        <f>Table15[[#This Row],[FI%]]</f>
        <v>0.12</v>
      </c>
      <c r="M63" s="96" t="str">
        <f>Table15[[#This Row],[FR%]]</f>
        <v/>
      </c>
      <c r="N63" s="96" t="str">
        <f>Table15[[#This Row],[HR%]]</f>
        <v/>
      </c>
      <c r="O63" s="96" t="str">
        <f>Table15[[#This Row],[HU%]]</f>
        <v/>
      </c>
      <c r="P63" s="96" t="str">
        <f>Table15[[#This Row],[IE%]]</f>
        <v/>
      </c>
      <c r="Q63" s="96" t="str">
        <f>Table15[[#This Row],[IT%]]</f>
        <v/>
      </c>
      <c r="R63" s="96">
        <f>Table15[[#This Row],[LI%]]</f>
        <v>0.14084507042253522</v>
      </c>
      <c r="S63" s="96" t="str">
        <f>Table15[[#This Row],[LT%]]</f>
        <v/>
      </c>
      <c r="T63" s="96">
        <f>Table15[[#This Row],[LV%]]</f>
        <v>8.3798882681564241E-2</v>
      </c>
      <c r="U63" s="96">
        <f>Table15[[#This Row],[MT%]]</f>
        <v>7.3394495412844041E-2</v>
      </c>
      <c r="V63" s="96">
        <f>Table15[[#This Row],[NL%]]</f>
        <v>1.1627906976744186E-2</v>
      </c>
      <c r="W63" s="96"/>
      <c r="X63" s="96" t="str">
        <f>Table15[[#This Row],[PT%]]</f>
        <v/>
      </c>
      <c r="Y63" s="96" t="str">
        <f>Table15[[#This Row],[SE%]]</f>
        <v/>
      </c>
      <c r="Z63" s="97" t="str">
        <f>Table15[[#This Row],[SI%]]</f>
        <v/>
      </c>
      <c r="AA63" s="56"/>
      <c r="AB63" s="76">
        <f>AVERAGE(Table178910[[#This Row],[AT%]:[SI%]])</f>
        <v>8.1263912631231672E-2</v>
      </c>
      <c r="AC63" s="76">
        <f>MIN(Table178910[[#This Row],[AT%]:[SI%]])</f>
        <v>1.1627906976744186E-2</v>
      </c>
      <c r="AD63" s="76">
        <f>MAX(Table178910[[#This Row],[AT%]:[SI%]])</f>
        <v>0.14084507042253522</v>
      </c>
      <c r="AE63" s="76">
        <f>MEDIAN(Table178910[[#This Row],[AT%]:[SI%]])</f>
        <v>8.3798882681564241E-2</v>
      </c>
      <c r="AF63" s="56"/>
      <c r="AG63" s="56"/>
      <c r="AH63" s="56"/>
    </row>
    <row r="64" spans="1:46" s="58" customFormat="1">
      <c r="A64" s="83" t="s">
        <v>150</v>
      </c>
      <c r="B64" s="96" t="str">
        <f>Table15[[#This Row],[AT%]]</f>
        <v/>
      </c>
      <c r="C64" s="96">
        <f>Table15[[#This Row],[BE%]]</f>
        <v>0.40648379052369077</v>
      </c>
      <c r="D64" s="96" t="str">
        <f>Table15[[#This Row],[CY%]]</f>
        <v/>
      </c>
      <c r="E64" s="96" t="str">
        <f>Table15[[#This Row],[CZ%]]</f>
        <v/>
      </c>
      <c r="F64" s="96" t="str">
        <f>Table15[[#This Row],[DE-BavPrivSec%]]</f>
        <v/>
      </c>
      <c r="G64" s="96" t="str">
        <f>Table15[[#This Row],[DK%]]</f>
        <v/>
      </c>
      <c r="H64" s="96" t="str">
        <f>Table15[[#This Row],[EE%]]</f>
        <v/>
      </c>
      <c r="I64" s="96">
        <f>Table15[[#This Row],[EDPS%]]</f>
        <v>0.18840579710144928</v>
      </c>
      <c r="J64" s="96" t="str">
        <f>Table15[[#This Row],[EL%]]</f>
        <v/>
      </c>
      <c r="K64" s="96" t="str">
        <f>Table15[[#This Row],[ES%]]</f>
        <v/>
      </c>
      <c r="L64" s="96">
        <f>Table15[[#This Row],[FI%]]</f>
        <v>0.24</v>
      </c>
      <c r="M64" s="96" t="str">
        <f>Table15[[#This Row],[FR%]]</f>
        <v/>
      </c>
      <c r="N64" s="96" t="str">
        <f>Table15[[#This Row],[HR%]]</f>
        <v/>
      </c>
      <c r="O64" s="96" t="str">
        <f>Table15[[#This Row],[HU%]]</f>
        <v/>
      </c>
      <c r="P64" s="96" t="str">
        <f>Table15[[#This Row],[IE%]]</f>
        <v/>
      </c>
      <c r="Q64" s="96" t="str">
        <f>Table15[[#This Row],[IT%]]</f>
        <v/>
      </c>
      <c r="R64" s="96">
        <f>Table15[[#This Row],[LI%]]</f>
        <v>0.352112676056338</v>
      </c>
      <c r="S64" s="96" t="str">
        <f>Table15[[#This Row],[LT%]]</f>
        <v/>
      </c>
      <c r="T64" s="96">
        <f>Table15[[#This Row],[LV%]]</f>
        <v>0.30726256983240224</v>
      </c>
      <c r="U64" s="96">
        <f>Table15[[#This Row],[MT%]]</f>
        <v>0.33944954128440369</v>
      </c>
      <c r="V64" s="96">
        <f>Table15[[#This Row],[NL%]]</f>
        <v>0.11416490486257928</v>
      </c>
      <c r="W64" s="96"/>
      <c r="X64" s="96" t="str">
        <f>Table15[[#This Row],[PT%]]</f>
        <v/>
      </c>
      <c r="Y64" s="96" t="str">
        <f>Table15[[#This Row],[SE%]]</f>
        <v/>
      </c>
      <c r="Z64" s="97" t="str">
        <f>Table15[[#This Row],[SI%]]</f>
        <v/>
      </c>
      <c r="AA64" s="56"/>
      <c r="AB64" s="76">
        <f>AVERAGE(Table178910[[#This Row],[AT%]:[SI%]])</f>
        <v>0.27826846852298048</v>
      </c>
      <c r="AC64" s="76">
        <f>MIN(Table178910[[#This Row],[AT%]:[SI%]])</f>
        <v>0.11416490486257928</v>
      </c>
      <c r="AD64" s="76">
        <f>MAX(Table178910[[#This Row],[AT%]:[SI%]])</f>
        <v>0.40648379052369077</v>
      </c>
      <c r="AE64" s="76">
        <f>MEDIAN(Table178910[[#This Row],[AT%]:[SI%]])</f>
        <v>0.30726256983240224</v>
      </c>
      <c r="AF64" s="56"/>
      <c r="AG64" s="56"/>
      <c r="AH64" s="56"/>
    </row>
    <row r="65" spans="1:46" s="58" customFormat="1">
      <c r="A65" s="83" t="s">
        <v>151</v>
      </c>
      <c r="B65" s="96" t="str">
        <f>Table15[[#This Row],[AT%]]</f>
        <v/>
      </c>
      <c r="C65" s="96">
        <f>Table15[[#This Row],[BE%]]</f>
        <v>0.17705735660847879</v>
      </c>
      <c r="D65" s="96" t="str">
        <f>Table15[[#This Row],[CY%]]</f>
        <v/>
      </c>
      <c r="E65" s="96" t="str">
        <f>Table15[[#This Row],[CZ%]]</f>
        <v/>
      </c>
      <c r="F65" s="96" t="str">
        <f>Table15[[#This Row],[DE-BavPrivSec%]]</f>
        <v/>
      </c>
      <c r="G65" s="96" t="str">
        <f>Table15[[#This Row],[DK%]]</f>
        <v/>
      </c>
      <c r="H65" s="96" t="str">
        <f>Table15[[#This Row],[EE%]]</f>
        <v/>
      </c>
      <c r="I65" s="96">
        <f>Table15[[#This Row],[EDPS%]]</f>
        <v>0.30434782608695654</v>
      </c>
      <c r="J65" s="96" t="str">
        <f>Table15[[#This Row],[EL%]]</f>
        <v/>
      </c>
      <c r="K65" s="96" t="str">
        <f>Table15[[#This Row],[ES%]]</f>
        <v/>
      </c>
      <c r="L65" s="96">
        <f>Table15[[#This Row],[FI%]]</f>
        <v>0.16</v>
      </c>
      <c r="M65" s="96" t="str">
        <f>Table15[[#This Row],[FR%]]</f>
        <v/>
      </c>
      <c r="N65" s="96" t="str">
        <f>Table15[[#This Row],[HR%]]</f>
        <v/>
      </c>
      <c r="O65" s="96" t="str">
        <f>Table15[[#This Row],[HU%]]</f>
        <v/>
      </c>
      <c r="P65" s="96" t="str">
        <f>Table15[[#This Row],[IE%]]</f>
        <v/>
      </c>
      <c r="Q65" s="96" t="str">
        <f>Table15[[#This Row],[IT%]]</f>
        <v/>
      </c>
      <c r="R65" s="96">
        <f>Table15[[#This Row],[LI%]]</f>
        <v>0.19718309859154928</v>
      </c>
      <c r="S65" s="96" t="str">
        <f>Table15[[#This Row],[LT%]]</f>
        <v/>
      </c>
      <c r="T65" s="96">
        <f>Table15[[#This Row],[LV%]]</f>
        <v>0.18435754189944134</v>
      </c>
      <c r="U65" s="96">
        <f>Table15[[#This Row],[MT%]]</f>
        <v>0.13761467889908258</v>
      </c>
      <c r="V65" s="96">
        <f>Table15[[#This Row],[NL%]]</f>
        <v>0.11522198731501057</v>
      </c>
      <c r="W65" s="96"/>
      <c r="X65" s="96" t="str">
        <f>Table15[[#This Row],[PT%]]</f>
        <v/>
      </c>
      <c r="Y65" s="96" t="str">
        <f>Table15[[#This Row],[SE%]]</f>
        <v/>
      </c>
      <c r="Z65" s="97" t="str">
        <f>Table15[[#This Row],[SI%]]</f>
        <v/>
      </c>
      <c r="AA65" s="56"/>
      <c r="AB65" s="76">
        <f>AVERAGE(Table178910[[#This Row],[AT%]:[SI%]])</f>
        <v>0.18225464134293132</v>
      </c>
      <c r="AC65" s="76">
        <f>MIN(Table178910[[#This Row],[AT%]:[SI%]])</f>
        <v>0.11522198731501057</v>
      </c>
      <c r="AD65" s="76">
        <f>MAX(Table178910[[#This Row],[AT%]:[SI%]])</f>
        <v>0.30434782608695654</v>
      </c>
      <c r="AE65" s="76">
        <f>MEDIAN(Table178910[[#This Row],[AT%]:[SI%]])</f>
        <v>0.17705735660847879</v>
      </c>
      <c r="AF65" s="56"/>
      <c r="AG65" s="56"/>
      <c r="AH65" s="56"/>
    </row>
    <row r="66" spans="1:46" s="58" customFormat="1">
      <c r="A66" s="83" t="s">
        <v>152</v>
      </c>
      <c r="B66" s="96" t="str">
        <f>Table15[[#This Row],[AT%]]</f>
        <v/>
      </c>
      <c r="C66" s="96">
        <f>Table15[[#This Row],[BE%]]</f>
        <v>0.20947630922693267</v>
      </c>
      <c r="D66" s="96" t="str">
        <f>Table15[[#This Row],[CY%]]</f>
        <v/>
      </c>
      <c r="E66" s="96" t="str">
        <f>Table15[[#This Row],[CZ%]]</f>
        <v/>
      </c>
      <c r="F66" s="96" t="str">
        <f>Table15[[#This Row],[DE-BavPrivSec%]]</f>
        <v/>
      </c>
      <c r="G66" s="96" t="str">
        <f>Table15[[#This Row],[DK%]]</f>
        <v/>
      </c>
      <c r="H66" s="96" t="str">
        <f>Table15[[#This Row],[EE%]]</f>
        <v/>
      </c>
      <c r="I66" s="96">
        <f>Table15[[#This Row],[EDPS%]]</f>
        <v>0.44927536231884058</v>
      </c>
      <c r="J66" s="96" t="str">
        <f>Table15[[#This Row],[EL%]]</f>
        <v/>
      </c>
      <c r="K66" s="96" t="str">
        <f>Table15[[#This Row],[ES%]]</f>
        <v/>
      </c>
      <c r="L66" s="96">
        <f>Table15[[#This Row],[FI%]]</f>
        <v>0.34</v>
      </c>
      <c r="M66" s="96" t="str">
        <f>Table15[[#This Row],[FR%]]</f>
        <v/>
      </c>
      <c r="N66" s="96" t="str">
        <f>Table15[[#This Row],[HR%]]</f>
        <v/>
      </c>
      <c r="O66" s="96" t="str">
        <f>Table15[[#This Row],[HU%]]</f>
        <v/>
      </c>
      <c r="P66" s="96" t="str">
        <f>Table15[[#This Row],[IE%]]</f>
        <v/>
      </c>
      <c r="Q66" s="96" t="str">
        <f>Table15[[#This Row],[IT%]]</f>
        <v/>
      </c>
      <c r="R66" s="96">
        <f>Table15[[#This Row],[LI%]]</f>
        <v>0.26760563380281688</v>
      </c>
      <c r="S66" s="96" t="str">
        <f>Table15[[#This Row],[LT%]]</f>
        <v/>
      </c>
      <c r="T66" s="96">
        <f>Table15[[#This Row],[LV%]]</f>
        <v>0.34636871508379891</v>
      </c>
      <c r="U66" s="96">
        <f>Table15[[#This Row],[MT%]]</f>
        <v>0.33944954128440369</v>
      </c>
      <c r="V66" s="96">
        <f>Table15[[#This Row],[NL%]]</f>
        <v>8.9852008456659624E-2</v>
      </c>
      <c r="W66" s="96"/>
      <c r="X66" s="96" t="str">
        <f>Table15[[#This Row],[PT%]]</f>
        <v/>
      </c>
      <c r="Y66" s="96" t="str">
        <f>Table15[[#This Row],[SE%]]</f>
        <v/>
      </c>
      <c r="Z66" s="97" t="str">
        <f>Table15[[#This Row],[SI%]]</f>
        <v/>
      </c>
      <c r="AA66" s="56"/>
      <c r="AB66" s="76">
        <f>AVERAGE(Table178910[[#This Row],[AT%]:[SI%]])</f>
        <v>0.29171822431049316</v>
      </c>
      <c r="AC66" s="76">
        <f>MIN(Table178910[[#This Row],[AT%]:[SI%]])</f>
        <v>8.9852008456659624E-2</v>
      </c>
      <c r="AD66" s="76">
        <f>MAX(Table178910[[#This Row],[AT%]:[SI%]])</f>
        <v>0.44927536231884058</v>
      </c>
      <c r="AE66" s="76">
        <f>MEDIAN(Table178910[[#This Row],[AT%]:[SI%]])</f>
        <v>0.33944954128440369</v>
      </c>
      <c r="AF66" s="56"/>
      <c r="AG66" s="56"/>
      <c r="AH66" s="56"/>
    </row>
    <row r="67" spans="1:46" s="58" customFormat="1">
      <c r="A67" s="83" t="s">
        <v>153</v>
      </c>
      <c r="B67" s="96" t="str">
        <f>Table15[[#This Row],[AT%]]</f>
        <v/>
      </c>
      <c r="C67" s="96">
        <f>Table15[[#This Row],[BE%]]</f>
        <v>1.4962593516209476E-2</v>
      </c>
      <c r="D67" s="96" t="str">
        <f>Table15[[#This Row],[CY%]]</f>
        <v/>
      </c>
      <c r="E67" s="96" t="str">
        <f>Table15[[#This Row],[CZ%]]</f>
        <v/>
      </c>
      <c r="F67" s="96" t="str">
        <f>Table15[[#This Row],[DE-BavPrivSec%]]</f>
        <v/>
      </c>
      <c r="G67" s="96" t="str">
        <f>Table15[[#This Row],[DK%]]</f>
        <v/>
      </c>
      <c r="H67" s="96" t="str">
        <f>Table15[[#This Row],[EE%]]</f>
        <v/>
      </c>
      <c r="I67" s="96">
        <f>Table15[[#This Row],[EDPS%]]</f>
        <v>0</v>
      </c>
      <c r="J67" s="96" t="str">
        <f>Table15[[#This Row],[EL%]]</f>
        <v/>
      </c>
      <c r="K67" s="96" t="str">
        <f>Table15[[#This Row],[ES%]]</f>
        <v/>
      </c>
      <c r="L67" s="96">
        <f>Table15[[#This Row],[FI%]]</f>
        <v>0</v>
      </c>
      <c r="M67" s="96" t="str">
        <f>Table15[[#This Row],[FR%]]</f>
        <v/>
      </c>
      <c r="N67" s="96" t="str">
        <f>Table15[[#This Row],[HR%]]</f>
        <v/>
      </c>
      <c r="O67" s="96" t="str">
        <f>Table15[[#This Row],[HU%]]</f>
        <v/>
      </c>
      <c r="P67" s="96" t="str">
        <f>Table15[[#This Row],[IE%]]</f>
        <v/>
      </c>
      <c r="Q67" s="96" t="str">
        <f>Table15[[#This Row],[IT%]]</f>
        <v/>
      </c>
      <c r="R67" s="96">
        <f>Table15[[#This Row],[LI%]]</f>
        <v>2.8169014084507043E-2</v>
      </c>
      <c r="S67" s="96" t="str">
        <f>Table15[[#This Row],[LT%]]</f>
        <v/>
      </c>
      <c r="T67" s="96">
        <f>Table15[[#This Row],[LV%]]</f>
        <v>5.027932960893855E-2</v>
      </c>
      <c r="U67" s="96">
        <f>Table15[[#This Row],[MT%]]</f>
        <v>7.3394495412844041E-2</v>
      </c>
      <c r="V67" s="96">
        <f>Table15[[#This Row],[NL%]]</f>
        <v>6.3424947145877377E-3</v>
      </c>
      <c r="W67" s="96"/>
      <c r="X67" s="96" t="str">
        <f>Table15[[#This Row],[PT%]]</f>
        <v/>
      </c>
      <c r="Y67" s="96" t="str">
        <f>Table15[[#This Row],[SE%]]</f>
        <v/>
      </c>
      <c r="Z67" s="97" t="str">
        <f>Table15[[#This Row],[SI%]]</f>
        <v/>
      </c>
      <c r="AA67" s="56"/>
      <c r="AB67" s="76">
        <f>AVERAGE(Table178910[[#This Row],[AT%]:[SI%]])</f>
        <v>2.4735418191012406E-2</v>
      </c>
      <c r="AC67" s="76">
        <f>MIN(Table178910[[#This Row],[AT%]:[SI%]])</f>
        <v>0</v>
      </c>
      <c r="AD67" s="76">
        <f>MAX(Table178910[[#This Row],[AT%]:[SI%]])</f>
        <v>7.3394495412844041E-2</v>
      </c>
      <c r="AE67" s="76">
        <f>MEDIAN(Table178910[[#This Row],[AT%]:[SI%]])</f>
        <v>1.4962593516209476E-2</v>
      </c>
      <c r="AF67" s="56"/>
      <c r="AG67" s="56"/>
      <c r="AH67" s="56"/>
    </row>
    <row r="68" spans="1:46" ht="85.5">
      <c r="A68" s="82" t="s">
        <v>154</v>
      </c>
      <c r="B68" s="92" t="str">
        <f>Table15[[#This Row],[AT%]]</f>
        <v/>
      </c>
      <c r="C68" s="92" t="str">
        <f>Table15[[#This Row],[BE%]]</f>
        <v/>
      </c>
      <c r="D68" s="92" t="str">
        <f>Table15[[#This Row],[CY%]]</f>
        <v/>
      </c>
      <c r="E68" s="92" t="str">
        <f>Table15[[#This Row],[CZ%]]</f>
        <v/>
      </c>
      <c r="F68" s="92" t="str">
        <f>Table15[[#This Row],[DE-BavPrivSec%]]</f>
        <v/>
      </c>
      <c r="G68" s="92" t="str">
        <f>Table15[[#This Row],[DK%]]</f>
        <v/>
      </c>
      <c r="H68" s="92" t="str">
        <f>Table15[[#This Row],[EE%]]</f>
        <v/>
      </c>
      <c r="I68" s="92" t="str">
        <f>Table15[[#This Row],[EDPS%]]</f>
        <v/>
      </c>
      <c r="J68" s="92" t="str">
        <f>Table15[[#This Row],[EL%]]</f>
        <v/>
      </c>
      <c r="K68" s="92" t="str">
        <f>Table15[[#This Row],[ES%]]</f>
        <v/>
      </c>
      <c r="L68" s="92" t="str">
        <f>Table15[[#This Row],[FI%]]</f>
        <v/>
      </c>
      <c r="M68" s="92" t="str">
        <f>Table15[[#This Row],[FR%]]</f>
        <v/>
      </c>
      <c r="N68" s="92" t="str">
        <f>Table15[[#This Row],[HR%]]</f>
        <v/>
      </c>
      <c r="O68" s="92" t="str">
        <f>Table15[[#This Row],[HU%]]</f>
        <v/>
      </c>
      <c r="P68" s="92" t="str">
        <f>Table15[[#This Row],[IE%]]</f>
        <v/>
      </c>
      <c r="Q68" s="92" t="str">
        <f>Table15[[#This Row],[IT%]]</f>
        <v/>
      </c>
      <c r="R68" s="92" t="str">
        <f>Table15[[#This Row],[LI%]]</f>
        <v/>
      </c>
      <c r="S68" s="92" t="str">
        <f>Table15[[#This Row],[LT%]]</f>
        <v/>
      </c>
      <c r="T68" s="92" t="str">
        <f>Table15[[#This Row],[LV%]]</f>
        <v/>
      </c>
      <c r="U68" s="92" t="str">
        <f>Table15[[#This Row],[MT%]]</f>
        <v/>
      </c>
      <c r="V68" s="92" t="str">
        <f>Table15[[#This Row],[NL%]]</f>
        <v/>
      </c>
      <c r="W68" s="92"/>
      <c r="X68" s="92" t="str">
        <f>Table15[[#This Row],[PT%]]</f>
        <v/>
      </c>
      <c r="Y68" s="92" t="str">
        <f>Table15[[#This Row],[SE%]]</f>
        <v/>
      </c>
      <c r="Z68" s="93" t="str">
        <f>Table15[[#This Row],[SI%]]</f>
        <v/>
      </c>
      <c r="AA68" s="106"/>
      <c r="AB68" s="77" t="s">
        <v>316</v>
      </c>
      <c r="AC68" s="77" t="s">
        <v>317</v>
      </c>
      <c r="AD68" s="77" t="s">
        <v>318</v>
      </c>
      <c r="AE68" s="77" t="s">
        <v>319</v>
      </c>
      <c r="AM68"/>
      <c r="AN68"/>
      <c r="AO68"/>
      <c r="AP68"/>
      <c r="AQ68"/>
      <c r="AR68"/>
      <c r="AS68"/>
      <c r="AT68"/>
    </row>
    <row r="69" spans="1:46">
      <c r="A69" s="79" t="s">
        <v>155</v>
      </c>
      <c r="B69" s="92">
        <f>Table15[[#This Row],[AT%]]</f>
        <v>0</v>
      </c>
      <c r="C69" s="92">
        <f>Table15[[#This Row],[BE%]]</f>
        <v>4.738154613466334E-2</v>
      </c>
      <c r="D69" s="92">
        <f>Table15[[#This Row],[CY%]]</f>
        <v>2.2151898734177215E-2</v>
      </c>
      <c r="E69" s="92">
        <f>Table15[[#This Row],[CZ%]]</f>
        <v>0.14285714285714285</v>
      </c>
      <c r="F69" s="92">
        <f>Table15[[#This Row],[DE-BavPrivSec%]]</f>
        <v>0</v>
      </c>
      <c r="G69" s="92">
        <f>Table15[[#This Row],[DK%]]</f>
        <v>3.125E-2</v>
      </c>
      <c r="H69" s="92">
        <f>Table15[[#This Row],[EE%]]</f>
        <v>0.125</v>
      </c>
      <c r="I69" s="92">
        <f>Table15[[#This Row],[EDPS%]]</f>
        <v>4.3478260869565216E-2</v>
      </c>
      <c r="J69" s="92">
        <f>Table15[[#This Row],[EL%]]</f>
        <v>0</v>
      </c>
      <c r="K69" s="92">
        <f>Table15[[#This Row],[ES%]]</f>
        <v>0.04</v>
      </c>
      <c r="L69" s="92">
        <f>Table15[[#This Row],[FI%]]</f>
        <v>0</v>
      </c>
      <c r="M69" s="92">
        <f>Table15[[#This Row],[FR%]]</f>
        <v>0</v>
      </c>
      <c r="N69" s="92">
        <f>Table15[[#This Row],[HR%]]</f>
        <v>8.709996700758825E-2</v>
      </c>
      <c r="O69" s="92">
        <f>Table15[[#This Row],[HU%]]</f>
        <v>0.11194029850746269</v>
      </c>
      <c r="P69" s="92">
        <f>Table15[[#This Row],[IE%]]</f>
        <v>1.5151515151515152E-2</v>
      </c>
      <c r="Q69" s="92">
        <f>Table15[[#This Row],[IT%]]</f>
        <v>7.2727272727272724E-2</v>
      </c>
      <c r="R69" s="92">
        <f>Table15[[#This Row],[LI%]]</f>
        <v>5.6338028169014086E-2</v>
      </c>
      <c r="S69" s="92">
        <f>Table15[[#This Row],[LT%]]</f>
        <v>0</v>
      </c>
      <c r="T69" s="92">
        <f>Table15[[#This Row],[LV%]]</f>
        <v>1.6759776536312849E-2</v>
      </c>
      <c r="U69" s="92">
        <f>Table15[[#This Row],[MT%]]</f>
        <v>9.1743119266055051E-3</v>
      </c>
      <c r="V69" s="92">
        <f>Table15[[#This Row],[NL%]]</f>
        <v>1.2684989429175475E-2</v>
      </c>
      <c r="W69" s="92"/>
      <c r="X69" s="92">
        <f>Table15[[#This Row],[PT%]]</f>
        <v>4.6399999999999997E-2</v>
      </c>
      <c r="Y69" s="92" t="str">
        <f>Table15[[#This Row],[SE%]]</f>
        <v/>
      </c>
      <c r="Z69" s="93">
        <f>Table15[[#This Row],[SI%]]</f>
        <v>3.0167597765363128E-2</v>
      </c>
      <c r="AA69" s="106"/>
      <c r="AB69" s="76">
        <f>AVERAGE(Table178910[[#This Row],[AT%]:[SI%]])</f>
        <v>3.9589678513732976E-2</v>
      </c>
      <c r="AC69" s="76">
        <f>MIN(Table178910[[#This Row],[AT%]:[SI%]])</f>
        <v>0</v>
      </c>
      <c r="AD69" s="76">
        <f>MAX(Table178910[[#This Row],[AT%]:[SI%]])</f>
        <v>0.14285714285714285</v>
      </c>
      <c r="AE69" s="76">
        <f>MEDIAN(Table178910[[#This Row],[AT%]:[SI%]])</f>
        <v>3.0167597765363128E-2</v>
      </c>
      <c r="AM69"/>
      <c r="AN69"/>
      <c r="AO69"/>
      <c r="AP69"/>
      <c r="AQ69"/>
      <c r="AR69"/>
      <c r="AS69"/>
      <c r="AT69"/>
    </row>
    <row r="70" spans="1:46">
      <c r="A70" s="79" t="s">
        <v>156</v>
      </c>
      <c r="B70" s="92">
        <f>Table15[[#This Row],[AT%]]</f>
        <v>9.0909090909090912E-2</v>
      </c>
      <c r="C70" s="92">
        <f>Table15[[#This Row],[BE%]]</f>
        <v>9.2269326683291769E-2</v>
      </c>
      <c r="D70" s="92">
        <f>Table15[[#This Row],[CY%]]</f>
        <v>9.49367088607595E-2</v>
      </c>
      <c r="E70" s="92">
        <f>Table15[[#This Row],[CZ%]]</f>
        <v>0.14285714285714285</v>
      </c>
      <c r="F70" s="92">
        <f>Table15[[#This Row],[DE-BavPrivSec%]]</f>
        <v>5.7142857142857141E-2</v>
      </c>
      <c r="G70" s="92">
        <f>Table15[[#This Row],[DK%]]</f>
        <v>3.125E-2</v>
      </c>
      <c r="H70" s="92">
        <f>Table15[[#This Row],[EE%]]</f>
        <v>0.1875</v>
      </c>
      <c r="I70" s="92">
        <f>Table15[[#This Row],[EDPS%]]</f>
        <v>1.4492753623188406E-2</v>
      </c>
      <c r="J70" s="92">
        <f>Table15[[#This Row],[EL%]]</f>
        <v>0.10714285714285714</v>
      </c>
      <c r="K70" s="92">
        <f>Table15[[#This Row],[ES%]]</f>
        <v>3.1E-2</v>
      </c>
      <c r="L70" s="92">
        <f>Table15[[#This Row],[FI%]]</f>
        <v>0.12</v>
      </c>
      <c r="M70" s="92">
        <f>Table15[[#This Row],[FR%]]</f>
        <v>7.1428571428571425E-2</v>
      </c>
      <c r="N70" s="92">
        <f>Table15[[#This Row],[HR%]]</f>
        <v>7.3243154074562847E-2</v>
      </c>
      <c r="O70" s="92">
        <f>Table15[[#This Row],[HU%]]</f>
        <v>0.1417910447761194</v>
      </c>
      <c r="P70" s="92">
        <f>Table15[[#This Row],[IE%]]</f>
        <v>0.10606060606060606</v>
      </c>
      <c r="Q70" s="92">
        <f>Table15[[#This Row],[IT%]]</f>
        <v>0.10909090909090909</v>
      </c>
      <c r="R70" s="92">
        <f>Table15[[#This Row],[LI%]]</f>
        <v>5.6338028169014086E-2</v>
      </c>
      <c r="S70" s="92">
        <f>Table15[[#This Row],[LT%]]</f>
        <v>0</v>
      </c>
      <c r="T70" s="92">
        <f>Table15[[#This Row],[LV%]]</f>
        <v>8.3798882681564241E-2</v>
      </c>
      <c r="U70" s="92">
        <f>Table15[[#This Row],[MT%]]</f>
        <v>0.10091743119266056</v>
      </c>
      <c r="V70" s="92">
        <f>Table15[[#This Row],[NL%]]</f>
        <v>1.3742071881606765E-2</v>
      </c>
      <c r="W70" s="92"/>
      <c r="X70" s="92">
        <f>Table15[[#This Row],[PT%]]</f>
        <v>6.88E-2</v>
      </c>
      <c r="Y70" s="92" t="str">
        <f>Table15[[#This Row],[SE%]]</f>
        <v/>
      </c>
      <c r="Z70" s="93">
        <f>Table15[[#This Row],[SI%]]</f>
        <v>4.357541899441341E-2</v>
      </c>
      <c r="AA70" s="106"/>
      <c r="AB70" s="76">
        <f>AVERAGE(Table178910[[#This Row],[AT%]:[SI%]])</f>
        <v>7.992551545953111E-2</v>
      </c>
      <c r="AC70" s="76">
        <f>MIN(Table178910[[#This Row],[AT%]:[SI%]])</f>
        <v>0</v>
      </c>
      <c r="AD70" s="76">
        <f>MAX(Table178910[[#This Row],[AT%]:[SI%]])</f>
        <v>0.1875</v>
      </c>
      <c r="AE70" s="76">
        <f>MEDIAN(Table178910[[#This Row],[AT%]:[SI%]])</f>
        <v>8.3798882681564241E-2</v>
      </c>
      <c r="AM70"/>
      <c r="AN70"/>
      <c r="AO70"/>
      <c r="AP70"/>
      <c r="AQ70"/>
      <c r="AR70"/>
      <c r="AS70"/>
      <c r="AT70"/>
    </row>
    <row r="71" spans="1:46">
      <c r="A71" s="79" t="s">
        <v>157</v>
      </c>
      <c r="B71" s="92">
        <f>Table15[[#This Row],[AT%]]</f>
        <v>0.18181818181818182</v>
      </c>
      <c r="C71" s="92">
        <f>Table15[[#This Row],[BE%]]</f>
        <v>0.23690773067331672</v>
      </c>
      <c r="D71" s="92">
        <f>Table15[[#This Row],[CY%]]</f>
        <v>0.41455696202531644</v>
      </c>
      <c r="E71" s="92">
        <f>Table15[[#This Row],[CZ%]]</f>
        <v>0.5714285714285714</v>
      </c>
      <c r="F71" s="92">
        <f>Table15[[#This Row],[DE-BavPrivSec%]]</f>
        <v>2.8571428571428571E-2</v>
      </c>
      <c r="G71" s="92">
        <f>Table15[[#This Row],[DK%]]</f>
        <v>0.28125</v>
      </c>
      <c r="H71" s="92">
        <f>Table15[[#This Row],[EE%]]</f>
        <v>0.4375</v>
      </c>
      <c r="I71" s="92">
        <f>Table15[[#This Row],[EDPS%]]</f>
        <v>0.18840579710144928</v>
      </c>
      <c r="J71" s="92">
        <f>Table15[[#This Row],[EL%]]</f>
        <v>0.25</v>
      </c>
      <c r="K71" s="92">
        <f>Table15[[#This Row],[ES%]]</f>
        <v>0.28100000000000003</v>
      </c>
      <c r="L71" s="92">
        <f>Table15[[#This Row],[FI%]]</f>
        <v>0.16</v>
      </c>
      <c r="M71" s="92">
        <f>Table15[[#This Row],[FR%]]</f>
        <v>0.14285714285714285</v>
      </c>
      <c r="N71" s="92">
        <f>Table15[[#This Row],[HR%]]</f>
        <v>0.27779610689541406</v>
      </c>
      <c r="O71" s="92">
        <f>Table15[[#This Row],[HU%]]</f>
        <v>0.30597014925373134</v>
      </c>
      <c r="P71" s="92">
        <f>Table15[[#This Row],[IE%]]</f>
        <v>0.19696969696969696</v>
      </c>
      <c r="Q71" s="92">
        <f>Table15[[#This Row],[IT%]]</f>
        <v>0.10909090909090909</v>
      </c>
      <c r="R71" s="92">
        <f>Table15[[#This Row],[LI%]]</f>
        <v>0.28169014084507044</v>
      </c>
      <c r="S71" s="92">
        <f>Table15[[#This Row],[LT%]]</f>
        <v>0.66666666666666663</v>
      </c>
      <c r="T71" s="92">
        <f>Table15[[#This Row],[LV%]]</f>
        <v>0.28491620111731841</v>
      </c>
      <c r="U71" s="92">
        <f>Table15[[#This Row],[MT%]]</f>
        <v>0.27522935779816515</v>
      </c>
      <c r="V71" s="92">
        <f>Table15[[#This Row],[NL%]]</f>
        <v>9.4080338266384775E-2</v>
      </c>
      <c r="W71" s="92"/>
      <c r="X71" s="92">
        <f>Table15[[#This Row],[PT%]]</f>
        <v>0.2336</v>
      </c>
      <c r="Y71" s="92" t="str">
        <f>Table15[[#This Row],[SE%]]</f>
        <v/>
      </c>
      <c r="Z71" s="93">
        <f>Table15[[#This Row],[SI%]]</f>
        <v>0.376536312849162</v>
      </c>
      <c r="AA71" s="106"/>
      <c r="AB71" s="76">
        <f>AVERAGE(Table178910[[#This Row],[AT%]:[SI%]])</f>
        <v>0.27290616061860545</v>
      </c>
      <c r="AC71" s="76">
        <f>MIN(Table178910[[#This Row],[AT%]:[SI%]])</f>
        <v>2.8571428571428571E-2</v>
      </c>
      <c r="AD71" s="76">
        <f>MAX(Table178910[[#This Row],[AT%]:[SI%]])</f>
        <v>0.66666666666666663</v>
      </c>
      <c r="AE71" s="76">
        <f>MEDIAN(Table178910[[#This Row],[AT%]:[SI%]])</f>
        <v>0.27522935779816515</v>
      </c>
      <c r="AM71"/>
      <c r="AN71"/>
      <c r="AO71"/>
      <c r="AP71"/>
      <c r="AQ71"/>
      <c r="AR71"/>
      <c r="AS71"/>
      <c r="AT71"/>
    </row>
    <row r="72" spans="1:46">
      <c r="A72" s="79" t="s">
        <v>158</v>
      </c>
      <c r="B72" s="92">
        <f>Table15[[#This Row],[AT%]]</f>
        <v>0.45454545454545453</v>
      </c>
      <c r="C72" s="92">
        <f>Table15[[#This Row],[BE%]]</f>
        <v>0.1172069825436409</v>
      </c>
      <c r="D72" s="92">
        <f>Table15[[#This Row],[CY%]]</f>
        <v>0.18354430379746836</v>
      </c>
      <c r="E72" s="92">
        <f>Table15[[#This Row],[CZ%]]</f>
        <v>7.1428571428571425E-2</v>
      </c>
      <c r="F72" s="92">
        <f>Table15[[#This Row],[DE-BavPrivSec%]]</f>
        <v>0.11428571428571428</v>
      </c>
      <c r="G72" s="92">
        <f>Table15[[#This Row],[DK%]]</f>
        <v>0.26041666666666669</v>
      </c>
      <c r="H72" s="92">
        <f>Table15[[#This Row],[EE%]]</f>
        <v>6.25E-2</v>
      </c>
      <c r="I72" s="92">
        <f>Table15[[#This Row],[EDPS%]]</f>
        <v>0.30434782608695654</v>
      </c>
      <c r="J72" s="92">
        <f>Table15[[#This Row],[EL%]]</f>
        <v>0.10714285714285714</v>
      </c>
      <c r="K72" s="92">
        <f>Table15[[#This Row],[ES%]]</f>
        <v>0.154</v>
      </c>
      <c r="L72" s="92">
        <f>Table15[[#This Row],[FI%]]</f>
        <v>0.12</v>
      </c>
      <c r="M72" s="92">
        <f>Table15[[#This Row],[FR%]]</f>
        <v>7.1428571428571425E-2</v>
      </c>
      <c r="N72" s="92">
        <f>Table15[[#This Row],[HR%]]</f>
        <v>9.237875288683603E-2</v>
      </c>
      <c r="O72" s="92">
        <f>Table15[[#This Row],[HU%]]</f>
        <v>8.2089552238805971E-2</v>
      </c>
      <c r="P72" s="92">
        <f>Table15[[#This Row],[IE%]]</f>
        <v>0.15151515151515152</v>
      </c>
      <c r="Q72" s="92">
        <f>Table15[[#This Row],[IT%]]</f>
        <v>0.14545454545454545</v>
      </c>
      <c r="R72" s="92">
        <f>Table15[[#This Row],[LI%]]</f>
        <v>0.11267605633802817</v>
      </c>
      <c r="S72" s="92">
        <f>Table15[[#This Row],[LT%]]</f>
        <v>0.33333333333333331</v>
      </c>
      <c r="T72" s="92">
        <f>Table15[[#This Row],[LV%]]</f>
        <v>0.16201117318435754</v>
      </c>
      <c r="U72" s="92">
        <f>Table15[[#This Row],[MT%]]</f>
        <v>9.1743119266055051E-2</v>
      </c>
      <c r="V72" s="92">
        <f>Table15[[#This Row],[NL%]]</f>
        <v>7.399577167019028E-2</v>
      </c>
      <c r="W72" s="92"/>
      <c r="X72" s="92">
        <f>Table15[[#This Row],[PT%]]</f>
        <v>9.6000000000000002E-2</v>
      </c>
      <c r="Y72" s="92" t="str">
        <f>Table15[[#This Row],[SE%]]</f>
        <v/>
      </c>
      <c r="Z72" s="93">
        <f>Table15[[#This Row],[SI%]]</f>
        <v>0.15418994413407822</v>
      </c>
      <c r="AA72" s="106"/>
      <c r="AB72" s="76">
        <f>AVERAGE(Table178910[[#This Row],[AT%]:[SI%]])</f>
        <v>0.15287975425857753</v>
      </c>
      <c r="AC72" s="76">
        <f>MIN(Table178910[[#This Row],[AT%]:[SI%]])</f>
        <v>6.25E-2</v>
      </c>
      <c r="AD72" s="76">
        <f>MAX(Table178910[[#This Row],[AT%]:[SI%]])</f>
        <v>0.45454545454545453</v>
      </c>
      <c r="AE72" s="76">
        <f>MEDIAN(Table178910[[#This Row],[AT%]:[SI%]])</f>
        <v>0.1172069825436409</v>
      </c>
      <c r="AM72"/>
      <c r="AN72"/>
      <c r="AO72"/>
      <c r="AP72"/>
      <c r="AQ72"/>
      <c r="AR72"/>
      <c r="AS72"/>
      <c r="AT72"/>
    </row>
    <row r="73" spans="1:46">
      <c r="A73" s="79" t="s">
        <v>159</v>
      </c>
      <c r="B73" s="92">
        <f>Table15[[#This Row],[AT%]]</f>
        <v>9.0909090909090912E-2</v>
      </c>
      <c r="C73" s="92">
        <f>Table15[[#This Row],[BE%]]</f>
        <v>0.49127182044887779</v>
      </c>
      <c r="D73" s="92">
        <f>Table15[[#This Row],[CY%]]</f>
        <v>0.23417721518987342</v>
      </c>
      <c r="E73" s="92">
        <f>Table15[[#This Row],[CZ%]]</f>
        <v>7.1428571428571425E-2</v>
      </c>
      <c r="F73" s="92">
        <f>Table15[[#This Row],[DE-BavPrivSec%]]</f>
        <v>0.8</v>
      </c>
      <c r="G73" s="92">
        <f>Table15[[#This Row],[DK%]]</f>
        <v>0.36458333333333331</v>
      </c>
      <c r="H73" s="92">
        <f>Table15[[#This Row],[EE%]]</f>
        <v>0.1875</v>
      </c>
      <c r="I73" s="92">
        <f>Table15[[#This Row],[EDPS%]]</f>
        <v>0.44927536231884058</v>
      </c>
      <c r="J73" s="92">
        <f>Table15[[#This Row],[EL%]]</f>
        <v>0.42857142857142855</v>
      </c>
      <c r="K73" s="92">
        <f>Table15[[#This Row],[ES%]]</f>
        <v>0.38100000000000001</v>
      </c>
      <c r="L73" s="92">
        <f>Table15[[#This Row],[FI%]]</f>
        <v>0.52</v>
      </c>
      <c r="M73" s="92">
        <f>Table15[[#This Row],[FR%]]</f>
        <v>0.5714285714285714</v>
      </c>
      <c r="N73" s="92">
        <f>Table15[[#This Row],[HR%]]</f>
        <v>0.30682942923127682</v>
      </c>
      <c r="O73" s="92">
        <f>Table15[[#This Row],[HU%]]</f>
        <v>0.28358208955223879</v>
      </c>
      <c r="P73" s="92">
        <f>Table15[[#This Row],[IE%]]</f>
        <v>0.53030303030303028</v>
      </c>
      <c r="Q73" s="92">
        <f>Table15[[#This Row],[IT%]]</f>
        <v>0.54545454545454541</v>
      </c>
      <c r="R73" s="92">
        <f>Table15[[#This Row],[LI%]]</f>
        <v>0.47887323943661969</v>
      </c>
      <c r="S73" s="92">
        <f>Table15[[#This Row],[LT%]]</f>
        <v>0</v>
      </c>
      <c r="T73" s="92">
        <f>Table15[[#This Row],[LV%]]</f>
        <v>0.4022346368715084</v>
      </c>
      <c r="U73" s="92">
        <f>Table15[[#This Row],[MT%]]</f>
        <v>0.44036697247706424</v>
      </c>
      <c r="V73" s="92">
        <f>Table15[[#This Row],[NL%]]</f>
        <v>0.15856236786469344</v>
      </c>
      <c r="W73" s="92"/>
      <c r="X73" s="92">
        <f>Table15[[#This Row],[PT%]]</f>
        <v>0.4304</v>
      </c>
      <c r="Y73" s="92" t="str">
        <f>Table15[[#This Row],[SE%]]</f>
        <v/>
      </c>
      <c r="Z73" s="93">
        <f>Table15[[#This Row],[SI%]]</f>
        <v>0.33407821229050277</v>
      </c>
      <c r="AA73" s="106"/>
      <c r="AB73" s="76">
        <f>AVERAGE(Table178910[[#This Row],[AT%]:[SI%]])</f>
        <v>0.36960130074391595</v>
      </c>
      <c r="AC73" s="76">
        <f>MIN(Table178910[[#This Row],[AT%]:[SI%]])</f>
        <v>0</v>
      </c>
      <c r="AD73" s="76">
        <f>MAX(Table178910[[#This Row],[AT%]:[SI%]])</f>
        <v>0.8</v>
      </c>
      <c r="AE73" s="76">
        <f>MEDIAN(Table178910[[#This Row],[AT%]:[SI%]])</f>
        <v>0.4022346368715084</v>
      </c>
      <c r="AM73"/>
      <c r="AN73"/>
      <c r="AO73"/>
      <c r="AP73"/>
      <c r="AQ73"/>
      <c r="AR73"/>
      <c r="AS73"/>
      <c r="AT73"/>
    </row>
    <row r="74" spans="1:46">
      <c r="A74" s="79" t="s">
        <v>160</v>
      </c>
      <c r="B74" s="92">
        <f>Table15[[#This Row],[AT%]]</f>
        <v>0.18181818181818182</v>
      </c>
      <c r="C74" s="92">
        <f>Table15[[#This Row],[BE%]]</f>
        <v>2.4937655860349127E-3</v>
      </c>
      <c r="D74" s="92">
        <f>Table15[[#This Row],[CY%]]</f>
        <v>0</v>
      </c>
      <c r="E74" s="92">
        <f>Table15[[#This Row],[CZ%]]</f>
        <v>0</v>
      </c>
      <c r="F74" s="92" t="str">
        <f>Table15[[#This Row],[DE-BavPrivSec%]]</f>
        <v/>
      </c>
      <c r="G74" s="92" t="str">
        <f>Table15[[#This Row],[DK%]]</f>
        <v/>
      </c>
      <c r="H74" s="92">
        <f>Table15[[#This Row],[EE%]]</f>
        <v>0</v>
      </c>
      <c r="I74" s="92">
        <f>Table15[[#This Row],[EDPS%]]</f>
        <v>0</v>
      </c>
      <c r="J74" s="92">
        <f>Table15[[#This Row],[EL%]]</f>
        <v>0</v>
      </c>
      <c r="K74" s="92">
        <f>Table15[[#This Row],[ES%]]</f>
        <v>0</v>
      </c>
      <c r="L74" s="92">
        <f>Table15[[#This Row],[FI%]]</f>
        <v>0.02</v>
      </c>
      <c r="M74" s="92">
        <f>Table15[[#This Row],[FR%]]</f>
        <v>0</v>
      </c>
      <c r="N74" s="92">
        <f>Table15[[#This Row],[HR%]]</f>
        <v>0</v>
      </c>
      <c r="O74" s="92">
        <f>Table15[[#This Row],[HU%]]</f>
        <v>5.9701492537313432E-2</v>
      </c>
      <c r="P74" s="92">
        <f>Table15[[#This Row],[IE%]]</f>
        <v>0</v>
      </c>
      <c r="Q74" s="92" t="str">
        <f>Table15[[#This Row],[IT%]]</f>
        <v/>
      </c>
      <c r="R74" s="92">
        <f>Table15[[#This Row],[LI%]]</f>
        <v>0</v>
      </c>
      <c r="S74" s="92">
        <f>Table15[[#This Row],[LT%]]</f>
        <v>0</v>
      </c>
      <c r="T74" s="92">
        <f>Table15[[#This Row],[LV%]]</f>
        <v>3.9106145251396648E-2</v>
      </c>
      <c r="U74" s="92">
        <f>Table15[[#This Row],[MT%]]</f>
        <v>9.1743119266055051E-3</v>
      </c>
      <c r="V74" s="92">
        <f>Table15[[#This Row],[NL%]]</f>
        <v>1.0570824524312897E-3</v>
      </c>
      <c r="W74" s="92"/>
      <c r="X74" s="92">
        <f>Table15[[#This Row],[PT%]]</f>
        <v>0.104</v>
      </c>
      <c r="Y74" s="92" t="str">
        <f>Table15[[#This Row],[SE%]]</f>
        <v/>
      </c>
      <c r="Z74" s="93">
        <f>Table15[[#This Row],[SI%]]</f>
        <v>3.5754189944134075E-2</v>
      </c>
      <c r="AA74" s="106"/>
      <c r="AB74" s="76">
        <f>AVERAGE(Table178910[[#This Row],[AT%]:[SI%]])</f>
        <v>2.2655258475804886E-2</v>
      </c>
      <c r="AC74" s="76">
        <f>MIN(Table178910[[#This Row],[AT%]:[SI%]])</f>
        <v>0</v>
      </c>
      <c r="AD74" s="76">
        <f>MAX(Table178910[[#This Row],[AT%]:[SI%]])</f>
        <v>0.18181818181818182</v>
      </c>
      <c r="AE74" s="76">
        <f>MEDIAN(Table178910[[#This Row],[AT%]:[SI%]])</f>
        <v>0</v>
      </c>
      <c r="AM74"/>
      <c r="AN74"/>
      <c r="AO74"/>
      <c r="AP74"/>
      <c r="AQ74"/>
      <c r="AR74"/>
      <c r="AS74"/>
      <c r="AT74"/>
    </row>
    <row r="75" spans="1:46">
      <c r="A75" s="79" t="s">
        <v>161</v>
      </c>
      <c r="B75" s="92">
        <f>Table15[[#This Row],[AT%]]</f>
        <v>0</v>
      </c>
      <c r="C75" s="92">
        <f>Table15[[#This Row],[BE%]]</f>
        <v>1.2468827930174564E-2</v>
      </c>
      <c r="D75" s="92">
        <f>Table15[[#This Row],[CY%]]</f>
        <v>2.8481012658227847E-2</v>
      </c>
      <c r="E75" s="92">
        <f>Table15[[#This Row],[CZ%]]</f>
        <v>0</v>
      </c>
      <c r="F75" s="92" t="str">
        <f>Table15[[#This Row],[DE-BavPrivSec%]]</f>
        <v/>
      </c>
      <c r="G75" s="92">
        <f>Table15[[#This Row],[DK%]]</f>
        <v>3.125E-2</v>
      </c>
      <c r="H75" s="92">
        <f>Table15[[#This Row],[EE%]]</f>
        <v>0</v>
      </c>
      <c r="I75" s="92">
        <f>Table15[[#This Row],[EDPS%]]</f>
        <v>0</v>
      </c>
      <c r="J75" s="92">
        <f>Table15[[#This Row],[EL%]]</f>
        <v>0.10714285714285714</v>
      </c>
      <c r="K75" s="92">
        <f>Table15[[#This Row],[ES%]]</f>
        <v>0</v>
      </c>
      <c r="L75" s="92">
        <f>Table15[[#This Row],[FI%]]</f>
        <v>0.02</v>
      </c>
      <c r="M75" s="92">
        <f>Table15[[#This Row],[FR%]]</f>
        <v>0.14285714285714285</v>
      </c>
      <c r="N75" s="92">
        <f>Table15[[#This Row],[HR%]]</f>
        <v>0.16265258990432199</v>
      </c>
      <c r="O75" s="92">
        <f>Table15[[#This Row],[HU%]]</f>
        <v>0</v>
      </c>
      <c r="P75" s="92">
        <f>Table15[[#This Row],[IE%]]</f>
        <v>1.5151515151515152E-2</v>
      </c>
      <c r="Q75" s="92">
        <f>Table15[[#This Row],[IT%]]</f>
        <v>1.8181818181818181E-2</v>
      </c>
      <c r="R75" s="92">
        <f>Table15[[#This Row],[LI%]]</f>
        <v>1.4084507042253521E-2</v>
      </c>
      <c r="S75" s="92">
        <f>Table15[[#This Row],[LT%]]</f>
        <v>0</v>
      </c>
      <c r="T75" s="92">
        <f>Table15[[#This Row],[LV%]]</f>
        <v>2.23463687150838E-2</v>
      </c>
      <c r="U75" s="92">
        <f>Table15[[#This Row],[MT%]]</f>
        <v>7.3394495412844041E-2</v>
      </c>
      <c r="V75" s="92">
        <f>Table15[[#This Row],[NL%]]</f>
        <v>4.2283298097251587E-3</v>
      </c>
      <c r="W75" s="92"/>
      <c r="X75" s="92">
        <f>Table15[[#This Row],[PT%]]</f>
        <v>2.0799999999999999E-2</v>
      </c>
      <c r="Y75" s="92" t="str">
        <f>Table15[[#This Row],[SE%]]</f>
        <v/>
      </c>
      <c r="Z75" s="93">
        <f>Table15[[#This Row],[SI%]]</f>
        <v>2.5698324022346369E-2</v>
      </c>
      <c r="AA75" s="106"/>
      <c r="AB75" s="76">
        <f>AVERAGE(Table178910[[#This Row],[AT%]:[SI%]])</f>
        <v>3.1760808583105031E-2</v>
      </c>
      <c r="AC75" s="76">
        <f>MIN(Table178910[[#This Row],[AT%]:[SI%]])</f>
        <v>0</v>
      </c>
      <c r="AD75" s="76">
        <f>MAX(Table178910[[#This Row],[AT%]:[SI%]])</f>
        <v>0.16265258990432199</v>
      </c>
      <c r="AE75" s="76">
        <f>MEDIAN(Table178910[[#This Row],[AT%]:[SI%]])</f>
        <v>1.6666666666666666E-2</v>
      </c>
      <c r="AM75"/>
      <c r="AN75"/>
      <c r="AO75"/>
      <c r="AP75"/>
      <c r="AQ75"/>
      <c r="AR75"/>
      <c r="AS75"/>
      <c r="AT75"/>
    </row>
    <row r="76" spans="1:46" ht="71.25">
      <c r="A76" s="82" t="s">
        <v>162</v>
      </c>
      <c r="B76" s="92"/>
      <c r="C76" s="92"/>
      <c r="D76" s="92"/>
      <c r="E76" s="92"/>
      <c r="F76" s="92"/>
      <c r="G76" s="92"/>
      <c r="H76" s="92"/>
      <c r="I76" s="92"/>
      <c r="J76" s="92"/>
      <c r="K76" s="92"/>
      <c r="L76" s="92"/>
      <c r="M76" s="92"/>
      <c r="N76" s="92"/>
      <c r="O76" s="92"/>
      <c r="P76" s="92"/>
      <c r="Q76" s="92"/>
      <c r="R76" s="92"/>
      <c r="S76" s="92"/>
      <c r="T76" s="92"/>
      <c r="U76" s="92"/>
      <c r="V76" s="92"/>
      <c r="W76" s="92"/>
      <c r="X76" s="92"/>
      <c r="Y76" s="92"/>
      <c r="Z76" s="92"/>
      <c r="AA76" s="106"/>
      <c r="AB76" s="77" t="s">
        <v>316</v>
      </c>
      <c r="AC76" s="77" t="s">
        <v>317</v>
      </c>
      <c r="AD76" s="77" t="s">
        <v>318</v>
      </c>
      <c r="AE76" s="77" t="s">
        <v>319</v>
      </c>
      <c r="AM76"/>
      <c r="AN76"/>
      <c r="AO76"/>
      <c r="AP76"/>
      <c r="AQ76"/>
      <c r="AR76"/>
      <c r="AS76"/>
      <c r="AT76"/>
    </row>
    <row r="77" spans="1:46">
      <c r="A77" s="79" t="s">
        <v>163</v>
      </c>
      <c r="B77" s="92">
        <f>Table15[[#This Row],[AT%]]</f>
        <v>0</v>
      </c>
      <c r="C77" s="92">
        <f>Table15[[#This Row],[BE%]]</f>
        <v>8.2294264339152115E-2</v>
      </c>
      <c r="D77" s="92">
        <f>Table15[[#This Row],[CY%]]</f>
        <v>0.19620253164556961</v>
      </c>
      <c r="E77" s="92">
        <f>Table15[[#This Row],[CZ%]]</f>
        <v>0.14285714285714285</v>
      </c>
      <c r="F77" s="92">
        <f>Table15[[#This Row],[DE-BavPrivSec%]]</f>
        <v>2.8571428571428571E-2</v>
      </c>
      <c r="G77" s="92">
        <f>Table15[[#This Row],[DK%]]</f>
        <v>7.2916666666666671E-2</v>
      </c>
      <c r="H77" s="92">
        <f>Table15[[#This Row],[EE%]]</f>
        <v>0.1875</v>
      </c>
      <c r="I77" s="92">
        <f>Table15[[#This Row],[EDPS%]]</f>
        <v>0.18840579710144928</v>
      </c>
      <c r="J77" s="92">
        <f>Table15[[#This Row],[EL%]]</f>
        <v>7.1428571428571425E-2</v>
      </c>
      <c r="K77" s="92">
        <f>Table15[[#This Row],[ES%]]</f>
        <v>9.2999999999999999E-2</v>
      </c>
      <c r="L77" s="92">
        <f>Table15[[#This Row],[FI%]]</f>
        <v>0.12</v>
      </c>
      <c r="M77" s="92">
        <f>Table15[[#This Row],[FR%]]</f>
        <v>0.21428571428571427</v>
      </c>
      <c r="N77" s="92">
        <f>Table15[[#This Row],[HR%]]</f>
        <v>0.31177829099307158</v>
      </c>
      <c r="O77" s="92">
        <f>Table15[[#This Row],[HU%]]</f>
        <v>0.29850746268656714</v>
      </c>
      <c r="P77" s="92">
        <f>Table15[[#This Row],[IE%]]</f>
        <v>0.18181818181818182</v>
      </c>
      <c r="Q77" s="92">
        <f>Table15[[#This Row],[IT%]]</f>
        <v>5.4545454545454543E-2</v>
      </c>
      <c r="R77" s="92">
        <f>Table15[[#This Row],[LI%]]</f>
        <v>0.323943661971831</v>
      </c>
      <c r="S77" s="92">
        <f>Table15[[#This Row],[LT%]]</f>
        <v>0.1111111111111111</v>
      </c>
      <c r="T77" s="92">
        <f>Table15[[#This Row],[LV%]]</f>
        <v>0.1005586592178771</v>
      </c>
      <c r="U77" s="92">
        <f>Table15[[#This Row],[MT%]]</f>
        <v>0.34862385321100919</v>
      </c>
      <c r="V77" s="92">
        <f>Table15[[#This Row],[NL%]]</f>
        <v>0.17758985200845667</v>
      </c>
      <c r="W77" s="92"/>
      <c r="X77" s="92">
        <f>Table15[[#This Row],[PT%]]</f>
        <v>0.21759999999999999</v>
      </c>
      <c r="Y77" s="92">
        <f>Table15[[#This Row],[SE%]]</f>
        <v>2.0833333333333332E-2</v>
      </c>
      <c r="Z77" s="93">
        <f>Table15[[#This Row],[SI%]]</f>
        <v>0.20670391061452514</v>
      </c>
      <c r="AA77" s="106"/>
      <c r="AB77" s="76">
        <f>AVERAGE(Table178910[[#This Row],[AT%]:[SI%]])</f>
        <v>0.15629482868362973</v>
      </c>
      <c r="AC77" s="76">
        <f>MIN(Table178910[[#This Row],[AT%]:[SI%]])</f>
        <v>0</v>
      </c>
      <c r="AD77" s="76">
        <f>MAX(Table178910[[#This Row],[AT%]:[SI%]])</f>
        <v>0.34862385321100919</v>
      </c>
      <c r="AE77" s="76">
        <f>MEDIAN(Table178910[[#This Row],[AT%]:[SI%]])</f>
        <v>0.16022349743279976</v>
      </c>
      <c r="AM77"/>
      <c r="AN77"/>
      <c r="AO77"/>
      <c r="AP77"/>
      <c r="AQ77"/>
      <c r="AR77"/>
      <c r="AS77"/>
      <c r="AT77"/>
    </row>
    <row r="78" spans="1:46">
      <c r="A78" s="79" t="s">
        <v>164</v>
      </c>
      <c r="B78" s="92">
        <f>Table15[[#This Row],[AT%]]</f>
        <v>0</v>
      </c>
      <c r="C78" s="92">
        <f>Table15[[#This Row],[BE%]]</f>
        <v>0.12468827930174564</v>
      </c>
      <c r="D78" s="92">
        <f>Table15[[#This Row],[CY%]]</f>
        <v>0.19620253164556961</v>
      </c>
      <c r="E78" s="92">
        <f>Table15[[#This Row],[CZ%]]</f>
        <v>0.21428571428571427</v>
      </c>
      <c r="F78" s="92">
        <f>Table15[[#This Row],[DE-BavPrivSec%]]</f>
        <v>8.5714285714285715E-2</v>
      </c>
      <c r="G78" s="92">
        <f>Table15[[#This Row],[DK%]]</f>
        <v>9.375E-2</v>
      </c>
      <c r="H78" s="92">
        <f>Table15[[#This Row],[EE%]]</f>
        <v>0.125</v>
      </c>
      <c r="I78" s="92">
        <f>Table15[[#This Row],[EDPS%]]</f>
        <v>0.33333333333333331</v>
      </c>
      <c r="J78" s="92">
        <f>Table15[[#This Row],[EL%]]</f>
        <v>7.1428571428571425E-2</v>
      </c>
      <c r="K78" s="92">
        <f>Table15[[#This Row],[ES%]]</f>
        <v>4.8000000000000001E-2</v>
      </c>
      <c r="L78" s="92">
        <f>Table15[[#This Row],[FI%]]</f>
        <v>0.26</v>
      </c>
      <c r="M78" s="92">
        <f>Table15[[#This Row],[FR%]]</f>
        <v>0.35714285714285715</v>
      </c>
      <c r="N78" s="92">
        <f>Table15[[#This Row],[HR%]]</f>
        <v>0.1210821511052458</v>
      </c>
      <c r="O78" s="92">
        <f>Table15[[#This Row],[HU%]]</f>
        <v>0.2462686567164179</v>
      </c>
      <c r="P78" s="92">
        <f>Table15[[#This Row],[IE%]]</f>
        <v>0.19696969696969696</v>
      </c>
      <c r="Q78" s="92">
        <f>Table15[[#This Row],[IT%]]</f>
        <v>5.4545454545454543E-2</v>
      </c>
      <c r="R78" s="92">
        <f>Table15[[#This Row],[LI%]]</f>
        <v>0.26760563380281688</v>
      </c>
      <c r="S78" s="92">
        <f>Table15[[#This Row],[LT%]]</f>
        <v>0.1111111111111111</v>
      </c>
      <c r="T78" s="92">
        <f>Table15[[#This Row],[LV%]]</f>
        <v>0.27932960893854747</v>
      </c>
      <c r="U78" s="92">
        <f>Table15[[#This Row],[MT%]]</f>
        <v>0.13761467889908258</v>
      </c>
      <c r="V78" s="92">
        <f>Table15[[#This Row],[NL%]]</f>
        <v>0.15116279069767441</v>
      </c>
      <c r="W78" s="92"/>
      <c r="X78" s="92">
        <f>Table15[[#This Row],[PT%]]</f>
        <v>0.13439999999999999</v>
      </c>
      <c r="Y78" s="92">
        <f>Table15[[#This Row],[SE%]]</f>
        <v>8.3333333333333329E-2</v>
      </c>
      <c r="Z78" s="93">
        <f>Table15[[#This Row],[SI%]]</f>
        <v>0.10726256983240223</v>
      </c>
      <c r="AA78" s="106"/>
      <c r="AB78" s="76">
        <f>AVERAGE(Table178910[[#This Row],[AT%]:[SI%]])</f>
        <v>0.15834296911682749</v>
      </c>
      <c r="AC78" s="76">
        <f>MIN(Table178910[[#This Row],[AT%]:[SI%]])</f>
        <v>0</v>
      </c>
      <c r="AD78" s="76">
        <f>MAX(Table178910[[#This Row],[AT%]:[SI%]])</f>
        <v>0.35714285714285715</v>
      </c>
      <c r="AE78" s="76">
        <f>MEDIAN(Table178910[[#This Row],[AT%]:[SI%]])</f>
        <v>0.12969999999999998</v>
      </c>
      <c r="AM78"/>
      <c r="AN78"/>
      <c r="AO78"/>
      <c r="AP78"/>
      <c r="AQ78"/>
      <c r="AR78"/>
      <c r="AS78"/>
      <c r="AT78"/>
    </row>
    <row r="79" spans="1:46">
      <c r="A79" s="79" t="s">
        <v>165</v>
      </c>
      <c r="B79" s="92">
        <f>Table15[[#This Row],[AT%]]</f>
        <v>0</v>
      </c>
      <c r="C79" s="92">
        <f>Table15[[#This Row],[BE%]]</f>
        <v>7.9800498753117205E-2</v>
      </c>
      <c r="D79" s="92">
        <f>Table15[[#This Row],[CY%]]</f>
        <v>0.12974683544303797</v>
      </c>
      <c r="E79" s="92">
        <f>Table15[[#This Row],[CZ%]]</f>
        <v>0.21428571428571427</v>
      </c>
      <c r="F79" s="92">
        <f>Table15[[#This Row],[DE-BavPrivSec%]]</f>
        <v>0.11428571428571428</v>
      </c>
      <c r="G79" s="92">
        <f>Table15[[#This Row],[DK%]]</f>
        <v>0.125</v>
      </c>
      <c r="H79" s="92">
        <f>Table15[[#This Row],[EE%]]</f>
        <v>0.125</v>
      </c>
      <c r="I79" s="92">
        <f>Table15[[#This Row],[EDPS%]]</f>
        <v>0.17391304347826086</v>
      </c>
      <c r="J79" s="92">
        <f>Table15[[#This Row],[EL%]]</f>
        <v>0.14285714285714285</v>
      </c>
      <c r="K79" s="92">
        <f>Table15[[#This Row],[ES%]]</f>
        <v>9.5000000000000001E-2</v>
      </c>
      <c r="L79" s="92">
        <f>Table15[[#This Row],[FI%]]</f>
        <v>0.16</v>
      </c>
      <c r="M79" s="92">
        <f>Table15[[#This Row],[FR%]]</f>
        <v>0.21428571428571427</v>
      </c>
      <c r="N79" s="92">
        <f>Table15[[#This Row],[HR%]]</f>
        <v>7.0603761134938964E-2</v>
      </c>
      <c r="O79" s="92">
        <f>Table15[[#This Row],[HU%]]</f>
        <v>8.2089552238805971E-2</v>
      </c>
      <c r="P79" s="92">
        <f>Table15[[#This Row],[IE%]]</f>
        <v>0.2878787878787879</v>
      </c>
      <c r="Q79" s="92">
        <f>Table15[[#This Row],[IT%]]</f>
        <v>0.14545454545454545</v>
      </c>
      <c r="R79" s="92">
        <f>Table15[[#This Row],[LI%]]</f>
        <v>8.4507042253521125E-2</v>
      </c>
      <c r="S79" s="92">
        <f>Table15[[#This Row],[LT%]]</f>
        <v>0.55555555555555558</v>
      </c>
      <c r="T79" s="92">
        <f>Table15[[#This Row],[LV%]]</f>
        <v>7.2625698324022353E-2</v>
      </c>
      <c r="U79" s="92">
        <f>Table15[[#This Row],[MT%]]</f>
        <v>0.11009174311926606</v>
      </c>
      <c r="V79" s="92">
        <f>Table15[[#This Row],[NL%]]</f>
        <v>0.1331923890063425</v>
      </c>
      <c r="W79" s="92"/>
      <c r="X79" s="92">
        <f>Table15[[#This Row],[PT%]]</f>
        <v>7.6799999999999993E-2</v>
      </c>
      <c r="Y79" s="92">
        <f>Table15[[#This Row],[SE%]]</f>
        <v>6.25E-2</v>
      </c>
      <c r="Z79" s="93">
        <f>Table15[[#This Row],[SI%]]</f>
        <v>9.2737430167597765E-2</v>
      </c>
      <c r="AA79" s="106"/>
      <c r="AB79" s="76">
        <f>AVERAGE(Table178910[[#This Row],[AT%]:[SI%]])</f>
        <v>0.1395087986884202</v>
      </c>
      <c r="AC79" s="76">
        <f>MIN(Table178910[[#This Row],[AT%]:[SI%]])</f>
        <v>0</v>
      </c>
      <c r="AD79" s="76">
        <f>MAX(Table178910[[#This Row],[AT%]:[SI%]])</f>
        <v>0.55555555555555558</v>
      </c>
      <c r="AE79" s="76">
        <f>MEDIAN(Table178910[[#This Row],[AT%]:[SI%]])</f>
        <v>0.11964285714285713</v>
      </c>
      <c r="AM79"/>
      <c r="AN79"/>
      <c r="AO79"/>
      <c r="AP79"/>
      <c r="AQ79"/>
      <c r="AR79"/>
      <c r="AS79"/>
      <c r="AT79"/>
    </row>
    <row r="80" spans="1:46">
      <c r="A80" s="79" t="s">
        <v>166</v>
      </c>
      <c r="B80" s="92">
        <f>Table15[[#This Row],[AT%]]</f>
        <v>0.18181818181818182</v>
      </c>
      <c r="C80" s="92">
        <f>Table15[[#This Row],[BE%]]</f>
        <v>0.13715710723192021</v>
      </c>
      <c r="D80" s="92">
        <f>Table15[[#This Row],[CY%]]</f>
        <v>7.2784810126582278E-2</v>
      </c>
      <c r="E80" s="92">
        <f>Table15[[#This Row],[CZ%]]</f>
        <v>0.2857142857142857</v>
      </c>
      <c r="F80" s="92">
        <f>Table15[[#This Row],[DE-BavPrivSec%]]</f>
        <v>0.14285714285714285</v>
      </c>
      <c r="G80" s="92">
        <f>Table15[[#This Row],[DK%]]</f>
        <v>0.1875</v>
      </c>
      <c r="H80" s="92">
        <f>Table15[[#This Row],[EE%]]</f>
        <v>0.125</v>
      </c>
      <c r="I80" s="92">
        <f>Table15[[#This Row],[EDPS%]]</f>
        <v>0.14492753623188406</v>
      </c>
      <c r="J80" s="92">
        <f>Table15[[#This Row],[EL%]]</f>
        <v>7.1428571428571425E-2</v>
      </c>
      <c r="K80" s="92">
        <f>Table15[[#This Row],[ES%]]</f>
        <v>0.22800000000000001</v>
      </c>
      <c r="L80" s="92">
        <f>Table15[[#This Row],[FI%]]</f>
        <v>0.1</v>
      </c>
      <c r="M80" s="92">
        <f>Table15[[#This Row],[FR%]]</f>
        <v>7.1428571428571425E-2</v>
      </c>
      <c r="N80" s="92">
        <f>Table15[[#This Row],[HR%]]</f>
        <v>3.4971956450016495E-2</v>
      </c>
      <c r="O80" s="92">
        <f>Table15[[#This Row],[HU%]]</f>
        <v>4.4776119402985072E-2</v>
      </c>
      <c r="P80" s="92">
        <f>Table15[[#This Row],[IE%]]</f>
        <v>7.575757575757576E-2</v>
      </c>
      <c r="Q80" s="92">
        <f>Table15[[#This Row],[IT%]]</f>
        <v>0.12727272727272726</v>
      </c>
      <c r="R80" s="92">
        <f>Table15[[#This Row],[LI%]]</f>
        <v>5.6338028169014086E-2</v>
      </c>
      <c r="S80" s="92">
        <f>Table15[[#This Row],[LT%]]</f>
        <v>0</v>
      </c>
      <c r="T80" s="92">
        <f>Table15[[#This Row],[LV%]]</f>
        <v>7.2625698324022353E-2</v>
      </c>
      <c r="U80" s="92">
        <f>Table15[[#This Row],[MT%]]</f>
        <v>9.1743119266055051E-2</v>
      </c>
      <c r="V80" s="92">
        <f>Table15[[#This Row],[NL%]]</f>
        <v>0.11205073995771671</v>
      </c>
      <c r="W80" s="92"/>
      <c r="X80" s="92">
        <f>Table15[[#This Row],[PT%]]</f>
        <v>9.7600000000000006E-2</v>
      </c>
      <c r="Y80" s="92">
        <f>Table15[[#This Row],[SE%]]</f>
        <v>6.25E-2</v>
      </c>
      <c r="Z80" s="93">
        <f>Table15[[#This Row],[SI%]]</f>
        <v>3.5754189944134075E-2</v>
      </c>
      <c r="AA80" s="106"/>
      <c r="AB80" s="76">
        <f>AVERAGE(Table178910[[#This Row],[AT%]:[SI%]])</f>
        <v>0.10666693172422444</v>
      </c>
      <c r="AC80" s="76">
        <f>MIN(Table178910[[#This Row],[AT%]:[SI%]])</f>
        <v>0</v>
      </c>
      <c r="AD80" s="76">
        <f>MAX(Table178910[[#This Row],[AT%]:[SI%]])</f>
        <v>0.2857142857142857</v>
      </c>
      <c r="AE80" s="76">
        <f>MEDIAN(Table178910[[#This Row],[AT%]:[SI%]])</f>
        <v>9.4671559633027536E-2</v>
      </c>
      <c r="AM80"/>
      <c r="AN80"/>
      <c r="AO80"/>
      <c r="AP80"/>
      <c r="AQ80"/>
      <c r="AR80"/>
      <c r="AS80"/>
      <c r="AT80"/>
    </row>
    <row r="81" spans="1:46">
      <c r="A81" s="79" t="s">
        <v>167</v>
      </c>
      <c r="B81" s="92">
        <f>Table15[[#This Row],[AT%]]</f>
        <v>0.81818181818181823</v>
      </c>
      <c r="C81" s="92">
        <f>Table15[[#This Row],[BE%]]</f>
        <v>0.43391521197007482</v>
      </c>
      <c r="D81" s="92">
        <f>Table15[[#This Row],[CY%]]</f>
        <v>0.28164556962025317</v>
      </c>
      <c r="E81" s="92">
        <f>Table15[[#This Row],[CZ%]]</f>
        <v>0.14285714285714285</v>
      </c>
      <c r="F81" s="92">
        <f>Table15[[#This Row],[DE-BavPrivSec%]]</f>
        <v>0.62857142857142856</v>
      </c>
      <c r="G81" s="92">
        <f>Table15[[#This Row],[DK%]]</f>
        <v>0.46875</v>
      </c>
      <c r="H81" s="92">
        <f>Table15[[#This Row],[EE%]]</f>
        <v>0.1875</v>
      </c>
      <c r="I81" s="92">
        <f>Table15[[#This Row],[EDPS%]]</f>
        <v>0.11594202898550725</v>
      </c>
      <c r="J81" s="92">
        <f>Table15[[#This Row],[EL%]]</f>
        <v>0.4642857142857143</v>
      </c>
      <c r="K81" s="92">
        <f>Table15[[#This Row],[ES%]]</f>
        <v>0.51800000000000002</v>
      </c>
      <c r="L81" s="92">
        <f>Table15[[#This Row],[FI%]]</f>
        <v>0.24</v>
      </c>
      <c r="M81" s="92">
        <f>Table15[[#This Row],[FR%]]</f>
        <v>0</v>
      </c>
      <c r="N81" s="92">
        <f>Table15[[#This Row],[HR%]]</f>
        <v>0.13163972286374134</v>
      </c>
      <c r="O81" s="92">
        <f>Table15[[#This Row],[HU%]]</f>
        <v>8.9552238805970144E-2</v>
      </c>
      <c r="P81" s="92">
        <f>Table15[[#This Row],[IE%]]</f>
        <v>0.19696969696969696</v>
      </c>
      <c r="Q81" s="92">
        <f>Table15[[#This Row],[IT%]]</f>
        <v>0.47272727272727272</v>
      </c>
      <c r="R81" s="92">
        <f>Table15[[#This Row],[LI%]]</f>
        <v>0.16901408450704225</v>
      </c>
      <c r="S81" s="92">
        <f>Table15[[#This Row],[LT%]]</f>
        <v>0.22222222222222221</v>
      </c>
      <c r="T81" s="92">
        <f>Table15[[#This Row],[LV%]]</f>
        <v>0.32402234636871508</v>
      </c>
      <c r="U81" s="92">
        <f>Table15[[#This Row],[MT%]]</f>
        <v>0.15596330275229359</v>
      </c>
      <c r="V81" s="92">
        <f>Table15[[#This Row],[NL%]]</f>
        <v>0.2452431289640592</v>
      </c>
      <c r="W81" s="92"/>
      <c r="X81" s="92">
        <f>Table15[[#This Row],[PT%]]</f>
        <v>0.24959999999999999</v>
      </c>
      <c r="Y81" s="92">
        <f>Table15[[#This Row],[SE%]]</f>
        <v>0.27083333333333331</v>
      </c>
      <c r="Z81" s="93">
        <f>Table15[[#This Row],[SI%]]</f>
        <v>0.25474860335195532</v>
      </c>
      <c r="AA81" s="106"/>
      <c r="AB81" s="76">
        <f>AVERAGE(Table178910[[#This Row],[AT%]:[SI%]])</f>
        <v>0.29509103613909338</v>
      </c>
      <c r="AC81" s="76">
        <f>MIN(Table178910[[#This Row],[AT%]:[SI%]])</f>
        <v>0</v>
      </c>
      <c r="AD81" s="76">
        <f>MAX(Table178910[[#This Row],[AT%]:[SI%]])</f>
        <v>0.81818181818181823</v>
      </c>
      <c r="AE81" s="76">
        <f>MEDIAN(Table178910[[#This Row],[AT%]:[SI%]])</f>
        <v>0.24742156448202959</v>
      </c>
      <c r="AM81"/>
      <c r="AN81"/>
      <c r="AO81"/>
      <c r="AP81"/>
      <c r="AQ81"/>
      <c r="AR81"/>
      <c r="AS81"/>
      <c r="AT81"/>
    </row>
    <row r="82" spans="1:46">
      <c r="A82" s="79" t="s">
        <v>168</v>
      </c>
      <c r="B82" s="92">
        <f>Table15[[#This Row],[AT%]]</f>
        <v>0</v>
      </c>
      <c r="C82" s="92">
        <f>Table15[[#This Row],[BE%]]</f>
        <v>0.10224438902743142</v>
      </c>
      <c r="D82" s="92">
        <f>Table15[[#This Row],[CY%]]</f>
        <v>9.8101265822784806E-2</v>
      </c>
      <c r="E82" s="92">
        <f>Table15[[#This Row],[CZ%]]</f>
        <v>0</v>
      </c>
      <c r="F82" s="92" t="str">
        <f>Table15[[#This Row],[DE-BavPrivSec%]]</f>
        <v/>
      </c>
      <c r="G82" s="92">
        <f>Table15[[#This Row],[DK%]]</f>
        <v>5.2083333333333336E-2</v>
      </c>
      <c r="H82" s="92">
        <f>Table15[[#This Row],[EE%]]</f>
        <v>0.25</v>
      </c>
      <c r="I82" s="92">
        <f>Table15[[#This Row],[EDPS%]]</f>
        <v>0</v>
      </c>
      <c r="J82" s="92">
        <f>Table15[[#This Row],[EL%]]</f>
        <v>0.17857142857142858</v>
      </c>
      <c r="K82" s="92">
        <f>Table15[[#This Row],[ES%]]</f>
        <v>0</v>
      </c>
      <c r="L82" s="92">
        <f>Table15[[#This Row],[FI%]]</f>
        <v>0.06</v>
      </c>
      <c r="M82" s="92">
        <f>Table15[[#This Row],[FR%]]</f>
        <v>0.14285714285714285</v>
      </c>
      <c r="N82" s="92">
        <f>Table15[[#This Row],[HR%]]</f>
        <v>0.16331243813922797</v>
      </c>
      <c r="O82" s="92">
        <f>Table15[[#This Row],[HU%]]</f>
        <v>0.14925373134328357</v>
      </c>
      <c r="P82" s="92">
        <f>Table15[[#This Row],[IE%]]</f>
        <v>4.5454545454545456E-2</v>
      </c>
      <c r="Q82" s="92">
        <f>Table15[[#This Row],[IT%]]</f>
        <v>0.10909090909090909</v>
      </c>
      <c r="R82" s="92">
        <f>Table15[[#This Row],[LI%]]</f>
        <v>8.4507042253521125E-2</v>
      </c>
      <c r="S82" s="92">
        <f>Table15[[#This Row],[LT%]]</f>
        <v>0</v>
      </c>
      <c r="T82" s="92">
        <f>Table15[[#This Row],[LV%]]</f>
        <v>0.12290502793296089</v>
      </c>
      <c r="U82" s="92">
        <f>Table15[[#This Row],[MT%]]</f>
        <v>0.11926605504587157</v>
      </c>
      <c r="V82" s="92">
        <f>Table15[[#This Row],[NL%]]</f>
        <v>0.12050739957716702</v>
      </c>
      <c r="W82" s="92"/>
      <c r="X82" s="92">
        <f>Table15[[#This Row],[PT%]]</f>
        <v>0</v>
      </c>
      <c r="Y82" s="92" t="str">
        <f>Table15[[#This Row],[SE%]]</f>
        <v/>
      </c>
      <c r="Z82" s="93">
        <f>Table15[[#This Row],[SI%]]</f>
        <v>0.16759776536312848</v>
      </c>
      <c r="AA82" s="106"/>
      <c r="AB82" s="76">
        <f>AVERAGE(Table178910[[#This Row],[AT%]:[SI%]])</f>
        <v>8.9352385173306181E-2</v>
      </c>
      <c r="AC82" s="76">
        <f>MIN(Table178910[[#This Row],[AT%]:[SI%]])</f>
        <v>0</v>
      </c>
      <c r="AD82" s="76">
        <f>MAX(Table178910[[#This Row],[AT%]:[SI%]])</f>
        <v>0.25</v>
      </c>
      <c r="AE82" s="76">
        <f>MEDIAN(Table178910[[#This Row],[AT%]:[SI%]])</f>
        <v>0.10017282742510811</v>
      </c>
      <c r="AM82"/>
      <c r="AN82"/>
      <c r="AO82"/>
      <c r="AP82"/>
      <c r="AQ82"/>
      <c r="AR82"/>
      <c r="AS82"/>
      <c r="AT82"/>
    </row>
    <row r="83" spans="1:46" s="58" customFormat="1">
      <c r="A83" s="83" t="s">
        <v>169</v>
      </c>
      <c r="B83" s="92" t="str">
        <f>Table15[[#This Row],[AT%]]</f>
        <v/>
      </c>
      <c r="C83" s="96">
        <f>Table15[[#This Row],[BE%]]</f>
        <v>3.9900249376558602E-2</v>
      </c>
      <c r="D83" s="96" t="str">
        <f>Table15[[#This Row],[CY%]]</f>
        <v/>
      </c>
      <c r="E83" s="96" t="str">
        <f>Table15[[#This Row],[CZ%]]</f>
        <v/>
      </c>
      <c r="F83" s="96">
        <f>Table15[[#This Row],[DE-BavPrivSec%]]</f>
        <v>0</v>
      </c>
      <c r="G83" s="96" t="str">
        <f>Table15[[#This Row],[DK%]]</f>
        <v/>
      </c>
      <c r="H83" s="96" t="str">
        <f>Table15[[#This Row],[EE%]]</f>
        <v/>
      </c>
      <c r="I83" s="96">
        <f>Table15[[#This Row],[EDPS%]]</f>
        <v>4.3478260869565216E-2</v>
      </c>
      <c r="J83" s="96" t="str">
        <f>Table15[[#This Row],[EL%]]</f>
        <v/>
      </c>
      <c r="K83" s="96" t="str">
        <f>Table15[[#This Row],[ES%]]</f>
        <v/>
      </c>
      <c r="L83" s="96">
        <f>Table15[[#This Row],[FI%]]</f>
        <v>0.02</v>
      </c>
      <c r="M83" s="96" t="str">
        <f>Table15[[#This Row],[FR%]]</f>
        <v/>
      </c>
      <c r="N83" s="96" t="str">
        <f>Table15[[#This Row],[HR%]]</f>
        <v/>
      </c>
      <c r="O83" s="96">
        <f>Table15[[#This Row],[HU%]]</f>
        <v>8.9552238805970144E-2</v>
      </c>
      <c r="P83" s="96">
        <f>Table15[[#This Row],[IE%]]</f>
        <v>1.5151515151515152E-2</v>
      </c>
      <c r="Q83" s="96" t="str">
        <f>Table15[[#This Row],[IT%]]</f>
        <v/>
      </c>
      <c r="R83" s="96">
        <f>Table15[[#This Row],[LI%]]</f>
        <v>1.4084507042253521E-2</v>
      </c>
      <c r="S83" s="96" t="str">
        <f>Table15[[#This Row],[LT%]]</f>
        <v/>
      </c>
      <c r="T83" s="96">
        <f>Table15[[#This Row],[LV%]]</f>
        <v>2.7932960893854747E-2</v>
      </c>
      <c r="U83" s="96">
        <f>Table15[[#This Row],[MT%]]</f>
        <v>3.669724770642202E-2</v>
      </c>
      <c r="V83" s="96">
        <f>Table15[[#This Row],[NL%]]</f>
        <v>3.06553911205074E-2</v>
      </c>
      <c r="W83" s="96"/>
      <c r="X83" s="96">
        <f>Table15[[#This Row],[PT%]]</f>
        <v>0.1152</v>
      </c>
      <c r="Y83" s="96" t="str">
        <f>Table15[[#This Row],[SE%]]</f>
        <v/>
      </c>
      <c r="Z83" s="97">
        <f>Table15[[#This Row],[SI%]]</f>
        <v>0.13519553072625698</v>
      </c>
      <c r="AA83" s="56"/>
      <c r="AB83" s="76">
        <f>AVERAGE(Table178910[[#This Row],[AT%]:[SI%]])</f>
        <v>4.7320658474408646E-2</v>
      </c>
      <c r="AC83" s="76">
        <f>MIN(Table178910[[#This Row],[AT%]:[SI%]])</f>
        <v>0</v>
      </c>
      <c r="AD83" s="76">
        <f>MAX(Table178910[[#This Row],[AT%]:[SI%]])</f>
        <v>0.13519553072625698</v>
      </c>
      <c r="AE83" s="76">
        <f>MEDIAN(Table178910[[#This Row],[AT%]:[SI%]])</f>
        <v>3.367631941346471E-2</v>
      </c>
      <c r="AF83" s="56"/>
      <c r="AG83" s="56"/>
      <c r="AH83" s="56"/>
    </row>
    <row r="84" spans="1:46" s="58" customFormat="1">
      <c r="A84" s="51" t="s">
        <v>344</v>
      </c>
      <c r="B84" s="92" t="str">
        <f>Table15[[#This Row],[AT%]]</f>
        <v/>
      </c>
      <c r="C84" s="110" t="str">
        <f>Table15[[#This Row],[BE%]]</f>
        <v/>
      </c>
      <c r="D84" s="110" t="str">
        <f>Table15[[#This Row],[CY%]]</f>
        <v/>
      </c>
      <c r="E84" s="110" t="str">
        <f>Table15[[#This Row],[CZ%]]</f>
        <v/>
      </c>
      <c r="F84" s="110" t="str">
        <f>Table15[[#This Row],[DE-BavPrivSec%]]</f>
        <v/>
      </c>
      <c r="G84" s="110" t="str">
        <f>Table15[[#This Row],[DK%]]</f>
        <v/>
      </c>
      <c r="H84" s="111" t="str">
        <f>Table15[[#This Row],[EE%]]</f>
        <v/>
      </c>
      <c r="I84" s="112" t="str">
        <f>Table15[[#This Row],[EDPS%]]</f>
        <v/>
      </c>
      <c r="J84" s="110" t="str">
        <f>Table15[[#This Row],[EL%]]</f>
        <v/>
      </c>
      <c r="K84" s="110" t="str">
        <f>Table15[[#This Row],[ES%]]</f>
        <v/>
      </c>
      <c r="L84" s="110" t="str">
        <f>Table15[[#This Row],[FI%]]</f>
        <v/>
      </c>
      <c r="M84" s="110" t="str">
        <f>Table15[[#This Row],[FR%]]</f>
        <v/>
      </c>
      <c r="N84" s="101" t="str">
        <f>Table15[[#This Row],[HR%]]</f>
        <v/>
      </c>
      <c r="O84" s="110" t="str">
        <f>Table15[[#This Row],[HU%]]</f>
        <v/>
      </c>
      <c r="P84" s="96" t="str">
        <f>Table15[[#This Row],[IE%]]</f>
        <v/>
      </c>
      <c r="Q84" s="96" t="str">
        <f>Table15[[#This Row],[IT%]]</f>
        <v/>
      </c>
      <c r="R84" s="101" t="str">
        <f>Table15[[#This Row],[LI%]]</f>
        <v/>
      </c>
      <c r="S84" s="113" t="str">
        <f>Table15[[#This Row],[LT%]]</f>
        <v/>
      </c>
      <c r="T84" s="101" t="str">
        <f>Table15[[#This Row],[LV%]]</f>
        <v/>
      </c>
      <c r="U84" s="101" t="str">
        <f>Table15[[#This Row],[MT%]]</f>
        <v/>
      </c>
      <c r="V84" s="101" t="str">
        <f>Table15[[#This Row],[NL%]]</f>
        <v/>
      </c>
      <c r="W84" s="113"/>
      <c r="X84" s="101" t="str">
        <f>Table15[[#This Row],[PT%]]</f>
        <v/>
      </c>
      <c r="Y84" s="113">
        <f>Table15[[#This Row],[SE%]]</f>
        <v>0.5</v>
      </c>
      <c r="Z84" s="114" t="str">
        <f>Table15[[#This Row],[SI%]]</f>
        <v/>
      </c>
      <c r="AA84" s="56"/>
      <c r="AB84" s="76"/>
      <c r="AC84" s="76"/>
      <c r="AD84" s="76"/>
      <c r="AE84" s="76"/>
      <c r="AF84" s="56"/>
      <c r="AG84" s="56"/>
      <c r="AH84" s="56"/>
    </row>
    <row r="85" spans="1:46" ht="71.25">
      <c r="A85" s="82" t="s">
        <v>170</v>
      </c>
      <c r="B85" s="92">
        <f>Table15[[#This Row],[AT%]]</f>
        <v>1</v>
      </c>
      <c r="C85" s="98">
        <f>Table15[[#This Row],[BE%]]</f>
        <v>0.68079800498753118</v>
      </c>
      <c r="D85" s="98">
        <f>Table15[[#This Row],[CY%]]</f>
        <v>0.84177215189873422</v>
      </c>
      <c r="E85" s="98">
        <f>Table15[[#This Row],[CZ%]]</f>
        <v>0.6428571428571429</v>
      </c>
      <c r="F85" s="92">
        <f>Table15[[#This Row],[DE-BavPrivSec%]]</f>
        <v>0.94285714285714284</v>
      </c>
      <c r="G85" s="98">
        <f>Table15[[#This Row],[DK%]]</f>
        <v>0.86458333333333337</v>
      </c>
      <c r="H85" s="98">
        <f>Table15[[#This Row],[EE%]]</f>
        <v>0.75</v>
      </c>
      <c r="I85" s="98">
        <f>Table15[[#This Row],[EDPS%]]</f>
        <v>0.92753623188405798</v>
      </c>
      <c r="J85" s="92">
        <f>Table15[[#This Row],[EL%]]</f>
        <v>0.8214285714285714</v>
      </c>
      <c r="K85" s="92">
        <f>Table15[[#This Row],[ES%]]</f>
        <v>0.78800000000000003</v>
      </c>
      <c r="L85" s="98">
        <f>Table15[[#This Row],[FI%]]</f>
        <v>0.7</v>
      </c>
      <c r="M85" s="92">
        <f>Table15[[#This Row],[FR%]]</f>
        <v>0.9285714285714286</v>
      </c>
      <c r="N85" s="98">
        <f>Table15[[#This Row],[HR%]]</f>
        <v>0.80567469482019138</v>
      </c>
      <c r="O85" s="98">
        <f>Table15[[#This Row],[HU%]]</f>
        <v>0.85820895522388063</v>
      </c>
      <c r="P85" s="98">
        <f>Table15[[#This Row],[IE%]]</f>
        <v>0.86363636363636365</v>
      </c>
      <c r="Q85" s="98">
        <f>Table15[[#This Row],[IT%]]</f>
        <v>0.92727272727272725</v>
      </c>
      <c r="R85" s="98">
        <f>Table15[[#This Row],[LI%]]</f>
        <v>0.73239436619718312</v>
      </c>
      <c r="S85" s="92">
        <f>Table15[[#This Row],[LT%]]</f>
        <v>1</v>
      </c>
      <c r="T85" s="98">
        <f>Table15[[#This Row],[LV%]]</f>
        <v>0.94413407821229045</v>
      </c>
      <c r="U85" s="92">
        <f>Table15[[#This Row],[MT%]]</f>
        <v>0.85321100917431192</v>
      </c>
      <c r="V85" s="98">
        <f>Table15[[#This Row],[NL%]]</f>
        <v>0.29598308668076112</v>
      </c>
      <c r="W85" s="92"/>
      <c r="X85" s="98">
        <f>Table15[[#This Row],[PT%]]</f>
        <v>0.64319999999999999</v>
      </c>
      <c r="Y85" s="92">
        <f>Table15[[#This Row],[SE%]]</f>
        <v>0.89583333333333337</v>
      </c>
      <c r="Z85" s="99">
        <f>Table15[[#This Row],[SI%]]</f>
        <v>0.92849162011173181</v>
      </c>
      <c r="AA85" s="108"/>
      <c r="AB85" s="76">
        <f>AVERAGE(Table178910[[#This Row],[AT%]:[SI%]])</f>
        <v>0.81818517677002989</v>
      </c>
      <c r="AC85" s="76">
        <f>MIN(Table178910[[#This Row],[AT%]:[SI%]])</f>
        <v>0.29598308668076112</v>
      </c>
      <c r="AD85" s="76">
        <f>MAX(Table178910[[#This Row],[AT%]:[SI%]])</f>
        <v>1</v>
      </c>
      <c r="AE85" s="76">
        <f>MEDIAN(Table178910[[#This Row],[AT%]:[SI%]])</f>
        <v>0.85570998219909633</v>
      </c>
      <c r="AM85"/>
      <c r="AN85"/>
      <c r="AO85"/>
      <c r="AP85"/>
      <c r="AQ85"/>
      <c r="AR85"/>
      <c r="AS85"/>
      <c r="AT85"/>
    </row>
    <row r="86" spans="1:46" ht="57">
      <c r="A86" s="82" t="s">
        <v>171</v>
      </c>
      <c r="B86" s="92">
        <f>Table15[[#This Row],[AT%]]</f>
        <v>1</v>
      </c>
      <c r="C86" s="98">
        <f>Table15[[#This Row],[BE%]]</f>
        <v>0.59102244389027436</v>
      </c>
      <c r="D86" s="98">
        <f>Table15[[#This Row],[CY%]]</f>
        <v>0.78481012658227844</v>
      </c>
      <c r="E86" s="98">
        <f>Table15[[#This Row],[CZ%]]</f>
        <v>0.5714285714285714</v>
      </c>
      <c r="F86" s="92">
        <f>Table15[[#This Row],[DE-BavPrivSec%]]</f>
        <v>0.91428571428571426</v>
      </c>
      <c r="G86" s="98">
        <f>Table15[[#This Row],[DK%]]</f>
        <v>0.89583333333333337</v>
      </c>
      <c r="H86" s="98">
        <f>Table15[[#This Row],[EE%]]</f>
        <v>0.75</v>
      </c>
      <c r="I86" s="98">
        <f>Table15[[#This Row],[EDPS%]]</f>
        <v>0.85507246376811596</v>
      </c>
      <c r="J86" s="92">
        <f>Table15[[#This Row],[EL%]]</f>
        <v>0.7857142857142857</v>
      </c>
      <c r="K86" s="92">
        <f>Table15[[#This Row],[ES%]]</f>
        <v>0.58299999999999996</v>
      </c>
      <c r="L86" s="98">
        <f>Table15[[#This Row],[FI%]]</f>
        <v>0.78</v>
      </c>
      <c r="M86" s="92" t="str">
        <f>Table15[[#This Row],[FR%]]</f>
        <v/>
      </c>
      <c r="N86" s="98">
        <f>Table15[[#This Row],[HR%]]</f>
        <v>0.77961068954140544</v>
      </c>
      <c r="O86" s="98">
        <f>Table15[[#This Row],[HU%]]</f>
        <v>0.79104477611940294</v>
      </c>
      <c r="P86" s="98">
        <f>Table15[[#This Row],[IE%]]</f>
        <v>0.78787878787878785</v>
      </c>
      <c r="Q86" s="98">
        <f>Table15[[#This Row],[IT%]]</f>
        <v>0.87272727272727268</v>
      </c>
      <c r="R86" s="98">
        <f>Table15[[#This Row],[LI%]]</f>
        <v>0.70422535211267601</v>
      </c>
      <c r="S86" s="92">
        <f>Table15[[#This Row],[LT%]]</f>
        <v>1</v>
      </c>
      <c r="T86" s="98">
        <f>Table15[[#This Row],[LV%]]</f>
        <v>0.88826815642458101</v>
      </c>
      <c r="U86" s="92">
        <f>Table15[[#This Row],[MT%]]</f>
        <v>0.8165137614678899</v>
      </c>
      <c r="V86" s="98">
        <f>Table15[[#This Row],[NL%]]</f>
        <v>0.26532769556025371</v>
      </c>
      <c r="W86" s="92"/>
      <c r="X86" s="98">
        <f>Table15[[#This Row],[PT%]]</f>
        <v>0.62239999999999995</v>
      </c>
      <c r="Y86" s="92">
        <f>Table15[[#This Row],[SE%]]</f>
        <v>0.79166666666666663</v>
      </c>
      <c r="Z86" s="99">
        <f>Table15[[#This Row],[SI%]]</f>
        <v>0.88491620111731839</v>
      </c>
      <c r="AA86" s="108"/>
      <c r="AB86" s="76">
        <f>AVERAGE(Table178910[[#This Row],[AT%]:[SI%]])</f>
        <v>0.7702498390703838</v>
      </c>
      <c r="AC86" s="76">
        <f>MIN(Table178910[[#This Row],[AT%]:[SI%]])</f>
        <v>0.26532769556025371</v>
      </c>
      <c r="AD86" s="76">
        <f>MAX(Table178910[[#This Row],[AT%]:[SI%]])</f>
        <v>1</v>
      </c>
      <c r="AE86" s="76">
        <f>MEDIAN(Table178910[[#This Row],[AT%]:[SI%]])</f>
        <v>0.78787878787878785</v>
      </c>
      <c r="AM86"/>
      <c r="AN86"/>
      <c r="AO86"/>
      <c r="AP86"/>
      <c r="AQ86"/>
      <c r="AR86"/>
      <c r="AS86"/>
      <c r="AT86"/>
    </row>
    <row r="87" spans="1:46" ht="71.25">
      <c r="A87" s="82" t="s">
        <v>172</v>
      </c>
      <c r="B87" s="92">
        <f>Table15[[#This Row],[AT%]]</f>
        <v>1</v>
      </c>
      <c r="C87" s="98">
        <f>Table15[[#This Row],[BE%]]</f>
        <v>0.6059850374064838</v>
      </c>
      <c r="D87" s="98">
        <f>Table15[[#This Row],[CY%]]</f>
        <v>0.86708860759493667</v>
      </c>
      <c r="E87" s="98">
        <f>Table15[[#This Row],[CZ%]]</f>
        <v>0.6428571428571429</v>
      </c>
      <c r="F87" s="92">
        <f>Table15[[#This Row],[DE-BavPrivSec%]]</f>
        <v>0.91428571428571426</v>
      </c>
      <c r="G87" s="98">
        <f>Table15[[#This Row],[DK%]]</f>
        <v>0.91666666666666663</v>
      </c>
      <c r="H87" s="98">
        <f>Table15[[#This Row],[EE%]]</f>
        <v>0.875</v>
      </c>
      <c r="I87" s="98">
        <f>Table15[[#This Row],[EDPS%]]</f>
        <v>0.86956521739130432</v>
      </c>
      <c r="J87" s="92">
        <f>Table15[[#This Row],[EL%]]</f>
        <v>0.7142857142857143</v>
      </c>
      <c r="K87" s="92">
        <f>Table15[[#This Row],[ES%]]</f>
        <v>0.75800000000000001</v>
      </c>
      <c r="L87" s="98">
        <f>Table15[[#This Row],[FI%]]</f>
        <v>0.5</v>
      </c>
      <c r="M87" s="92" t="str">
        <f>Table15[[#This Row],[FR%]]</f>
        <v/>
      </c>
      <c r="N87" s="98">
        <f>Table15[[#This Row],[HR%]]</f>
        <v>0.74364896073902997</v>
      </c>
      <c r="O87" s="98">
        <f>Table15[[#This Row],[HU%]]</f>
        <v>0.82089552238805974</v>
      </c>
      <c r="P87" s="98">
        <f>Table15[[#This Row],[IE%]]</f>
        <v>0.74242424242424243</v>
      </c>
      <c r="Q87" s="98">
        <f>Table15[[#This Row],[IT%]]</f>
        <v>0.8545454545454545</v>
      </c>
      <c r="R87" s="98">
        <f>Table15[[#This Row],[LI%]]</f>
        <v>0.676056338028169</v>
      </c>
      <c r="S87" s="92">
        <f>Table15[[#This Row],[LT%]]</f>
        <v>1</v>
      </c>
      <c r="T87" s="98">
        <f>Table15[[#This Row],[LV%]]</f>
        <v>0.8938547486033519</v>
      </c>
      <c r="U87" s="92">
        <f>Table15[[#This Row],[MT%]]</f>
        <v>0.84403669724770647</v>
      </c>
      <c r="V87" s="98">
        <f>Table15[[#This Row],[NL%]]</f>
        <v>0.26532769556025371</v>
      </c>
      <c r="W87" s="92"/>
      <c r="X87" s="98">
        <f>Table15[[#This Row],[PT%]]</f>
        <v>0.61119999999999997</v>
      </c>
      <c r="Y87" s="92">
        <f>Table15[[#This Row],[SE%]]</f>
        <v>0.875</v>
      </c>
      <c r="Z87" s="99">
        <f>Table15[[#This Row],[SI%]]</f>
        <v>0.8938547486033519</v>
      </c>
      <c r="AA87" s="108"/>
      <c r="AB87" s="76">
        <f>AVERAGE(Table178910[[#This Row],[AT%]:[SI%]])</f>
        <v>0.77759036994032971</v>
      </c>
      <c r="AC87" s="76">
        <f>MIN(Table178910[[#This Row],[AT%]:[SI%]])</f>
        <v>0.26532769556025371</v>
      </c>
      <c r="AD87" s="76">
        <f>MAX(Table178910[[#This Row],[AT%]:[SI%]])</f>
        <v>1</v>
      </c>
      <c r="AE87" s="76">
        <f>MEDIAN(Table178910[[#This Row],[AT%]:[SI%]])</f>
        <v>0.84403669724770647</v>
      </c>
      <c r="AM87"/>
      <c r="AN87"/>
      <c r="AO87"/>
      <c r="AP87"/>
      <c r="AQ87"/>
      <c r="AR87"/>
      <c r="AS87"/>
      <c r="AT87"/>
    </row>
    <row r="88" spans="1:46" ht="99.75">
      <c r="A88" s="82" t="s">
        <v>173</v>
      </c>
      <c r="B88" s="92"/>
      <c r="C88" s="98"/>
      <c r="D88" s="98"/>
      <c r="E88" s="98"/>
      <c r="F88" s="92"/>
      <c r="G88" s="98"/>
      <c r="H88" s="98"/>
      <c r="I88" s="98"/>
      <c r="J88" s="92"/>
      <c r="K88" s="92"/>
      <c r="L88" s="98"/>
      <c r="M88" s="92"/>
      <c r="N88" s="98"/>
      <c r="O88" s="98"/>
      <c r="P88" s="98"/>
      <c r="Q88" s="98"/>
      <c r="R88" s="98"/>
      <c r="S88" s="92"/>
      <c r="T88" s="98"/>
      <c r="U88" s="92"/>
      <c r="V88" s="98"/>
      <c r="W88" s="92"/>
      <c r="X88" s="98"/>
      <c r="Y88" s="92"/>
      <c r="Z88" s="99"/>
      <c r="AA88" s="108"/>
      <c r="AB88" s="77" t="s">
        <v>316</v>
      </c>
      <c r="AC88" s="77" t="s">
        <v>317</v>
      </c>
      <c r="AD88" s="77" t="s">
        <v>318</v>
      </c>
      <c r="AE88" s="77" t="s">
        <v>319</v>
      </c>
      <c r="AM88"/>
      <c r="AN88"/>
      <c r="AO88"/>
      <c r="AP88"/>
      <c r="AQ88"/>
      <c r="AR88"/>
      <c r="AS88"/>
      <c r="AT88"/>
    </row>
    <row r="89" spans="1:46" ht="23.25">
      <c r="A89" s="79" t="s">
        <v>174</v>
      </c>
      <c r="B89" s="92">
        <f>Table15[[#This Row],[AT%]]</f>
        <v>1</v>
      </c>
      <c r="C89" s="98">
        <f>Table15[[#This Row],[BE%]]</f>
        <v>0.96758104738154616</v>
      </c>
      <c r="D89" s="98">
        <f>Table15[[#This Row],[CY%]]</f>
        <v>0.92088607594936711</v>
      </c>
      <c r="E89" s="98">
        <f>Table15[[#This Row],[CZ%]]</f>
        <v>1</v>
      </c>
      <c r="F89" s="92">
        <f>Table15[[#This Row],[DE-BavPrivSec%]]</f>
        <v>1</v>
      </c>
      <c r="G89" s="98">
        <f>Table15[[#This Row],[DK%]]</f>
        <v>1</v>
      </c>
      <c r="H89" s="98">
        <f>Table15[[#This Row],[EE%]]</f>
        <v>1</v>
      </c>
      <c r="I89" s="98">
        <f>Table15[[#This Row],[EDPS%]]</f>
        <v>1</v>
      </c>
      <c r="J89" s="92">
        <f>Table15[[#This Row],[EL%]]</f>
        <v>0.9285714285714286</v>
      </c>
      <c r="K89" s="92">
        <f>Table15[[#This Row],[ES%]]</f>
        <v>0.99099999999999999</v>
      </c>
      <c r="L89" s="98">
        <f>Table15[[#This Row],[FI%]]</f>
        <v>0.92</v>
      </c>
      <c r="M89" s="92">
        <f>Table15[[#This Row],[FR%]]</f>
        <v>1</v>
      </c>
      <c r="N89" s="98">
        <f>Table15[[#This Row],[HR%]]</f>
        <v>0.78225008248102934</v>
      </c>
      <c r="O89" s="98">
        <f>Table15[[#This Row],[HU%]]</f>
        <v>0.85820895522388063</v>
      </c>
      <c r="P89" s="98">
        <f>Table15[[#This Row],[IE%]]</f>
        <v>1</v>
      </c>
      <c r="Q89" s="98">
        <f>Table15[[#This Row],[IT%]]</f>
        <v>0.96363636363636362</v>
      </c>
      <c r="R89" s="98">
        <f>Table15[[#This Row],[LI%]]</f>
        <v>0.92957746478873238</v>
      </c>
      <c r="S89" s="92">
        <f>Table15[[#This Row],[LT%]]</f>
        <v>1</v>
      </c>
      <c r="T89" s="98">
        <f>Table15[[#This Row],[LV%]]</f>
        <v>0.96648044692737434</v>
      </c>
      <c r="U89" s="92">
        <f>Table15[[#This Row],[MT%]]</f>
        <v>0.90825688073394495</v>
      </c>
      <c r="V89" s="98">
        <f>Table15[[#This Row],[NL%]]</f>
        <v>0.89006342494714585</v>
      </c>
      <c r="W89" s="92"/>
      <c r="X89" s="98">
        <f>Table15[[#This Row],[PT%]]</f>
        <v>0.93279999999999996</v>
      </c>
      <c r="Y89" s="92">
        <f>Table15[[#This Row],[SE%]]</f>
        <v>0.91666666666666663</v>
      </c>
      <c r="Z89" s="99">
        <f>Table15[[#This Row],[SI%]]</f>
        <v>0.95195530726256983</v>
      </c>
      <c r="AA89" s="108"/>
      <c r="AB89" s="76">
        <f>AVERAGE(Table178910[[#This Row],[AT%]:[SI%]])</f>
        <v>0.95116392269041883</v>
      </c>
      <c r="AC89" s="76">
        <f>MIN(Table178910[[#This Row],[AT%]:[SI%]])</f>
        <v>0.78225008248102934</v>
      </c>
      <c r="AD89" s="76">
        <f>MAX(Table178910[[#This Row],[AT%]:[SI%]])</f>
        <v>1</v>
      </c>
      <c r="AE89" s="76">
        <f>MEDIAN(Table178910[[#This Row],[AT%]:[SI%]])</f>
        <v>0.96505840528186893</v>
      </c>
      <c r="AM89"/>
      <c r="AN89"/>
      <c r="AO89"/>
      <c r="AP89"/>
      <c r="AQ89"/>
      <c r="AR89"/>
      <c r="AS89"/>
      <c r="AT89"/>
    </row>
    <row r="90" spans="1:46" ht="34.9">
      <c r="A90" s="79" t="s">
        <v>175</v>
      </c>
      <c r="B90" s="92">
        <f>Table15[[#This Row],[AT%]]</f>
        <v>1</v>
      </c>
      <c r="C90" s="98">
        <f>Table15[[#This Row],[BE%]]</f>
        <v>0.80299251870324184</v>
      </c>
      <c r="D90" s="98">
        <f>Table15[[#This Row],[CY%]]</f>
        <v>0.83860759493670889</v>
      </c>
      <c r="E90" s="98">
        <f>Table15[[#This Row],[CZ%]]</f>
        <v>0.6428571428571429</v>
      </c>
      <c r="F90" s="92">
        <f>Table15[[#This Row],[DE-BavPrivSec%]]</f>
        <v>0.91428571428571426</v>
      </c>
      <c r="G90" s="98">
        <f>Table15[[#This Row],[DK%]]</f>
        <v>0.57291666666666663</v>
      </c>
      <c r="H90" s="98">
        <f>Table15[[#This Row],[EE%]]</f>
        <v>0.8125</v>
      </c>
      <c r="I90" s="98">
        <f>Table15[[#This Row],[EDPS%]]</f>
        <v>0.91304347826086951</v>
      </c>
      <c r="J90" s="92">
        <f>Table15[[#This Row],[EL%]]</f>
        <v>0.6071428571428571</v>
      </c>
      <c r="K90" s="92">
        <f>Table15[[#This Row],[ES%]]</f>
        <v>0.77700000000000002</v>
      </c>
      <c r="L90" s="98">
        <f>Table15[[#This Row],[FI%]]</f>
        <v>0.7</v>
      </c>
      <c r="M90" s="92">
        <f>Table15[[#This Row],[FR%]]</f>
        <v>1</v>
      </c>
      <c r="N90" s="98">
        <f>Table15[[#This Row],[HR%]]</f>
        <v>0.61893764434180143</v>
      </c>
      <c r="O90" s="98">
        <f>Table15[[#This Row],[HU%]]</f>
        <v>0.83582089552238803</v>
      </c>
      <c r="P90" s="98">
        <f>Table15[[#This Row],[IE%]]</f>
        <v>0.96969696969696972</v>
      </c>
      <c r="Q90" s="98">
        <f>Table15[[#This Row],[IT%]]</f>
        <v>0.74545454545454548</v>
      </c>
      <c r="R90" s="98">
        <f>Table15[[#This Row],[LI%]]</f>
        <v>0.80281690140845074</v>
      </c>
      <c r="S90" s="92">
        <f>Table15[[#This Row],[LT%]]</f>
        <v>0.88888888888888884</v>
      </c>
      <c r="T90" s="98">
        <f>Table15[[#This Row],[LV%]]</f>
        <v>0.88268156424581001</v>
      </c>
      <c r="U90" s="92">
        <f>Table15[[#This Row],[MT%]]</f>
        <v>0.85321100917431192</v>
      </c>
      <c r="V90" s="98">
        <f>Table15[[#This Row],[NL%]]</f>
        <v>0.66384778012684986</v>
      </c>
      <c r="W90" s="92"/>
      <c r="X90" s="98">
        <f>Table15[[#This Row],[PT%]]</f>
        <v>0.77280000000000004</v>
      </c>
      <c r="Y90" s="92">
        <f>Table15[[#This Row],[SE%]]</f>
        <v>0.45833333333333331</v>
      </c>
      <c r="Z90" s="99">
        <f>Table15[[#This Row],[SI%]]</f>
        <v>0.61452513966480449</v>
      </c>
      <c r="AA90" s="108"/>
      <c r="AB90" s="76">
        <f>AVERAGE(Table178910[[#This Row],[AT%]:[SI%]])</f>
        <v>0.77868169352963978</v>
      </c>
      <c r="AC90" s="76">
        <f>MIN(Table178910[[#This Row],[AT%]:[SI%]])</f>
        <v>0.45833333333333331</v>
      </c>
      <c r="AD90" s="76">
        <f>MAX(Table178910[[#This Row],[AT%]:[SI%]])</f>
        <v>1</v>
      </c>
      <c r="AE90" s="76">
        <f>MEDIAN(Table178910[[#This Row],[AT%]:[SI%]])</f>
        <v>0.80290471005584629</v>
      </c>
      <c r="AM90"/>
      <c r="AN90"/>
      <c r="AO90"/>
      <c r="AP90"/>
      <c r="AQ90"/>
      <c r="AR90"/>
      <c r="AS90"/>
      <c r="AT90"/>
    </row>
    <row r="91" spans="1:46" ht="34.9">
      <c r="A91" s="79" t="s">
        <v>176</v>
      </c>
      <c r="B91" s="92">
        <f>Table15[[#This Row],[AT%]]</f>
        <v>1</v>
      </c>
      <c r="C91" s="98">
        <f>Table15[[#This Row],[BE%]]</f>
        <v>0.72817955112219457</v>
      </c>
      <c r="D91" s="98">
        <f>Table15[[#This Row],[CY%]]</f>
        <v>0.83544303797468356</v>
      </c>
      <c r="E91" s="98">
        <f>Table15[[#This Row],[CZ%]]</f>
        <v>0.9285714285714286</v>
      </c>
      <c r="F91" s="92">
        <f>Table15[[#This Row],[DE-BavPrivSec%]]</f>
        <v>0.88571428571428568</v>
      </c>
      <c r="G91" s="98">
        <f>Table15[[#This Row],[DK%]]</f>
        <v>0.82291666666666663</v>
      </c>
      <c r="H91" s="98">
        <f>Table15[[#This Row],[EE%]]</f>
        <v>1</v>
      </c>
      <c r="I91" s="98">
        <f>Table15[[#This Row],[EDPS%]]</f>
        <v>0.92753623188405798</v>
      </c>
      <c r="J91" s="92">
        <f>Table15[[#This Row],[EL%]]</f>
        <v>0.75</v>
      </c>
      <c r="K91" s="92">
        <f>Table15[[#This Row],[ES%]]</f>
        <v>0.80400000000000005</v>
      </c>
      <c r="L91" s="98">
        <f>Table15[[#This Row],[FI%]]</f>
        <v>0.78</v>
      </c>
      <c r="M91" s="92">
        <f>Table15[[#This Row],[FR%]]</f>
        <v>1</v>
      </c>
      <c r="N91" s="98">
        <f>Table15[[#This Row],[HR%]]</f>
        <v>0.47608050148465852</v>
      </c>
      <c r="O91" s="98">
        <f>Table15[[#This Row],[HU%]]</f>
        <v>0.71641791044776115</v>
      </c>
      <c r="P91" s="98">
        <f>Table15[[#This Row],[IE%]]</f>
        <v>0.86363636363636365</v>
      </c>
      <c r="Q91" s="98">
        <f>Table15[[#This Row],[IT%]]</f>
        <v>0.81818181818181823</v>
      </c>
      <c r="R91" s="98">
        <f>Table15[[#This Row],[LI%]]</f>
        <v>0.80281690140845074</v>
      </c>
      <c r="S91" s="92">
        <f>Table15[[#This Row],[LT%]]</f>
        <v>1</v>
      </c>
      <c r="T91" s="98">
        <f>Table15[[#This Row],[LV%]]</f>
        <v>0.88268156424581001</v>
      </c>
      <c r="U91" s="92">
        <f>Table15[[#This Row],[MT%]]</f>
        <v>0.83486238532110091</v>
      </c>
      <c r="V91" s="98">
        <f>Table15[[#This Row],[NL%]]</f>
        <v>0.60147991543340384</v>
      </c>
      <c r="W91" s="92"/>
      <c r="X91" s="98">
        <f>Table15[[#This Row],[PT%]]</f>
        <v>0.78080000000000005</v>
      </c>
      <c r="Y91" s="92">
        <f>Table15[[#This Row],[SE%]]</f>
        <v>0.6875</v>
      </c>
      <c r="Z91" s="99">
        <f>Table15[[#This Row],[SI%]]</f>
        <v>0.75642458100558663</v>
      </c>
      <c r="AA91" s="108"/>
      <c r="AB91" s="76">
        <f>AVERAGE(Table178910[[#This Row],[AT%]:[SI%]])</f>
        <v>0.82013513096242796</v>
      </c>
      <c r="AC91" s="76">
        <f>MIN(Table178910[[#This Row],[AT%]:[SI%]])</f>
        <v>0.47608050148465852</v>
      </c>
      <c r="AD91" s="76">
        <f>MAX(Table178910[[#This Row],[AT%]:[SI%]])</f>
        <v>1</v>
      </c>
      <c r="AE91" s="76">
        <f>MEDIAN(Table178910[[#This Row],[AT%]:[SI%]])</f>
        <v>0.82054924242424243</v>
      </c>
      <c r="AM91"/>
      <c r="AN91"/>
      <c r="AO91"/>
      <c r="AP91"/>
      <c r="AQ91"/>
      <c r="AR91"/>
      <c r="AS91"/>
      <c r="AT91"/>
    </row>
    <row r="92" spans="1:46" ht="23.25">
      <c r="A92" s="79" t="s">
        <v>177</v>
      </c>
      <c r="B92" s="92">
        <f>Table15[[#This Row],[AT%]]</f>
        <v>1</v>
      </c>
      <c r="C92" s="98">
        <f>Table15[[#This Row],[BE%]]</f>
        <v>0.86783042394014964</v>
      </c>
      <c r="D92" s="98">
        <f>Table15[[#This Row],[CY%]]</f>
        <v>0.88291139240506333</v>
      </c>
      <c r="E92" s="98">
        <f>Table15[[#This Row],[CZ%]]</f>
        <v>0.9285714285714286</v>
      </c>
      <c r="F92" s="92">
        <f>Table15[[#This Row],[DE-BavPrivSec%]]</f>
        <v>0.94285714285714284</v>
      </c>
      <c r="G92" s="98">
        <f>Table15[[#This Row],[DK%]]</f>
        <v>0.95833333333333337</v>
      </c>
      <c r="H92" s="98">
        <f>Table15[[#This Row],[EE%]]</f>
        <v>0.8125</v>
      </c>
      <c r="I92" s="98">
        <f>Table15[[#This Row],[EDPS%]]</f>
        <v>0.88405797101449279</v>
      </c>
      <c r="J92" s="92">
        <f>Table15[[#This Row],[EL%]]</f>
        <v>0.8928571428571429</v>
      </c>
      <c r="K92" s="92">
        <f>Table15[[#This Row],[ES%]]</f>
        <v>0.94799999999999995</v>
      </c>
      <c r="L92" s="98">
        <f>Table15[[#This Row],[FI%]]</f>
        <v>0.76</v>
      </c>
      <c r="M92" s="92">
        <f>Table15[[#This Row],[FR%]]</f>
        <v>0.9285714285714286</v>
      </c>
      <c r="N92" s="98">
        <f>Table15[[#This Row],[HR%]]</f>
        <v>0.79280765423952493</v>
      </c>
      <c r="O92" s="98">
        <f>Table15[[#This Row],[HU%]]</f>
        <v>0.66417910447761197</v>
      </c>
      <c r="P92" s="98">
        <f>Table15[[#This Row],[IE%]]</f>
        <v>0.84848484848484851</v>
      </c>
      <c r="Q92" s="98">
        <f>Table15[[#This Row],[IT%]]</f>
        <v>0.90909090909090906</v>
      </c>
      <c r="R92" s="98">
        <f>Table15[[#This Row],[LI%]]</f>
        <v>0.77464788732394363</v>
      </c>
      <c r="S92" s="92">
        <f>Table15[[#This Row],[LT%]]</f>
        <v>1</v>
      </c>
      <c r="T92" s="98">
        <f>Table15[[#This Row],[LV%]]</f>
        <v>0.95530726256983245</v>
      </c>
      <c r="U92" s="92">
        <f>Table15[[#This Row],[MT%]]</f>
        <v>0.85321100917431192</v>
      </c>
      <c r="V92" s="98">
        <f>Table15[[#This Row],[NL%]]</f>
        <v>0.93657505285412257</v>
      </c>
      <c r="W92" s="92"/>
      <c r="X92" s="98">
        <f>Table15[[#This Row],[PT%]]</f>
        <v>0.82879999999999998</v>
      </c>
      <c r="Y92" s="92">
        <f>Table15[[#This Row],[SE%]]</f>
        <v>0.9375</v>
      </c>
      <c r="Z92" s="99">
        <f>Table15[[#This Row],[SI%]]</f>
        <v>0.79441340782122905</v>
      </c>
      <c r="AA92" s="108"/>
      <c r="AB92" s="76">
        <f>AVERAGE(Table178910[[#This Row],[AT%]:[SI%]])</f>
        <v>0.87922947498277149</v>
      </c>
      <c r="AC92" s="76">
        <f>MIN(Table178910[[#This Row],[AT%]:[SI%]])</f>
        <v>0.66417910447761197</v>
      </c>
      <c r="AD92" s="76">
        <f>MAX(Table178910[[#This Row],[AT%]:[SI%]])</f>
        <v>1</v>
      </c>
      <c r="AE92" s="76">
        <f>MEDIAN(Table178910[[#This Row],[AT%]:[SI%]])</f>
        <v>0.88845755693581785</v>
      </c>
      <c r="AM92"/>
      <c r="AN92"/>
      <c r="AO92"/>
      <c r="AP92"/>
      <c r="AQ92"/>
      <c r="AR92"/>
      <c r="AS92"/>
      <c r="AT92"/>
    </row>
    <row r="93" spans="1:46" ht="23.25">
      <c r="A93" s="79" t="s">
        <v>178</v>
      </c>
      <c r="B93" s="92">
        <f>Table15[[#This Row],[AT%]]</f>
        <v>1</v>
      </c>
      <c r="C93" s="98">
        <f>Table15[[#This Row],[BE%]]</f>
        <v>0.79551122194513713</v>
      </c>
      <c r="D93" s="98">
        <f>Table15[[#This Row],[CY%]]</f>
        <v>0.81645569620253167</v>
      </c>
      <c r="E93" s="98">
        <f>Table15[[#This Row],[CZ%]]</f>
        <v>0.5714285714285714</v>
      </c>
      <c r="F93" s="92">
        <f>Table15[[#This Row],[DE-BavPrivSec%]]</f>
        <v>0.8571428571428571</v>
      </c>
      <c r="G93" s="98">
        <f>Table15[[#This Row],[DK%]]</f>
        <v>0.83333333333333337</v>
      </c>
      <c r="H93" s="98">
        <f>Table15[[#This Row],[EE%]]</f>
        <v>1</v>
      </c>
      <c r="I93" s="98">
        <f>Table15[[#This Row],[EDPS%]]</f>
        <v>0.95652173913043481</v>
      </c>
      <c r="J93" s="92">
        <f>Table15[[#This Row],[EL%]]</f>
        <v>0.6785714285714286</v>
      </c>
      <c r="K93" s="92">
        <f>Table15[[#This Row],[ES%]]</f>
        <v>0.89600000000000002</v>
      </c>
      <c r="L93" s="98">
        <f>Table15[[#This Row],[FI%]]</f>
        <v>0.82</v>
      </c>
      <c r="M93" s="92">
        <f>Table15[[#This Row],[FR%]]</f>
        <v>0.9285714285714286</v>
      </c>
      <c r="N93" s="98">
        <f>Table15[[#This Row],[HR%]]</f>
        <v>0.46618277796106894</v>
      </c>
      <c r="O93" s="98">
        <f>Table15[[#This Row],[HU%]]</f>
        <v>0.61940298507462688</v>
      </c>
      <c r="P93" s="98">
        <f>Table15[[#This Row],[IE%]]</f>
        <v>0.93939393939393945</v>
      </c>
      <c r="Q93" s="98">
        <f>Table15[[#This Row],[IT%]]</f>
        <v>0.81818181818181823</v>
      </c>
      <c r="R93" s="98">
        <f>Table15[[#This Row],[LI%]]</f>
        <v>0.77464788732394363</v>
      </c>
      <c r="S93" s="92">
        <f>Table15[[#This Row],[LT%]]</f>
        <v>1</v>
      </c>
      <c r="T93" s="98">
        <f>Table15[[#This Row],[LV%]]</f>
        <v>0.91061452513966479</v>
      </c>
      <c r="U93" s="92">
        <f>Table15[[#This Row],[MT%]]</f>
        <v>0.78899082568807344</v>
      </c>
      <c r="V93" s="98">
        <f>Table15[[#This Row],[NL%]]</f>
        <v>0.57399577167019022</v>
      </c>
      <c r="W93" s="92"/>
      <c r="X93" s="98">
        <f>Table15[[#This Row],[PT%]]</f>
        <v>0.75039999999999996</v>
      </c>
      <c r="Y93" s="92">
        <f>Table15[[#This Row],[SE%]]</f>
        <v>0.8125</v>
      </c>
      <c r="Z93" s="99">
        <f>Table15[[#This Row],[SI%]]</f>
        <v>0.78547486033519553</v>
      </c>
      <c r="AA93" s="108"/>
      <c r="AB93" s="76">
        <f>AVERAGE(Table178910[[#This Row],[AT%]:[SI%]])</f>
        <v>0.80805506946226024</v>
      </c>
      <c r="AC93" s="76">
        <f>MIN(Table178910[[#This Row],[AT%]:[SI%]])</f>
        <v>0.46618277796106894</v>
      </c>
      <c r="AD93" s="76">
        <f>MAX(Table178910[[#This Row],[AT%]:[SI%]])</f>
        <v>1</v>
      </c>
      <c r="AE93" s="76">
        <f>MEDIAN(Table178910[[#This Row],[AT%]:[SI%]])</f>
        <v>0.81731875719217495</v>
      </c>
      <c r="AM93"/>
      <c r="AN93"/>
      <c r="AO93"/>
      <c r="AP93"/>
      <c r="AQ93"/>
      <c r="AR93"/>
      <c r="AS93"/>
      <c r="AT93"/>
    </row>
    <row r="94" spans="1:46" ht="23.25">
      <c r="A94" s="79" t="s">
        <v>179</v>
      </c>
      <c r="B94" s="92">
        <f>Table15[[#This Row],[AT%]]</f>
        <v>1</v>
      </c>
      <c r="C94" s="98">
        <f>Table15[[#This Row],[BE%]]</f>
        <v>0.8354114713216958</v>
      </c>
      <c r="D94" s="98">
        <f>Table15[[#This Row],[CY%]]</f>
        <v>0.77848101265822789</v>
      </c>
      <c r="E94" s="98">
        <f>Table15[[#This Row],[CZ%]]</f>
        <v>0.8571428571428571</v>
      </c>
      <c r="F94" s="92">
        <f>Table15[[#This Row],[DE-BavPrivSec%]]</f>
        <v>0.94285714285714284</v>
      </c>
      <c r="G94" s="98">
        <f>Table15[[#This Row],[DK%]]</f>
        <v>0.97916666666666663</v>
      </c>
      <c r="H94" s="98">
        <f>Table15[[#This Row],[EE%]]</f>
        <v>0.875</v>
      </c>
      <c r="I94" s="98">
        <f>Table15[[#This Row],[EDPS%]]</f>
        <v>1</v>
      </c>
      <c r="J94" s="92">
        <f>Table15[[#This Row],[EL%]]</f>
        <v>0.8928571428571429</v>
      </c>
      <c r="K94" s="92">
        <f>Table15[[#This Row],[ES%]]</f>
        <v>0.80800000000000005</v>
      </c>
      <c r="L94" s="98">
        <f>Table15[[#This Row],[FI%]]</f>
        <v>0.88</v>
      </c>
      <c r="M94" s="92">
        <f>Table15[[#This Row],[FR%]]</f>
        <v>1</v>
      </c>
      <c r="N94" s="98">
        <f>Table15[[#This Row],[HR%]]</f>
        <v>0.45496535796766746</v>
      </c>
      <c r="O94" s="98">
        <f>Table15[[#This Row],[HU%]]</f>
        <v>0.47761194029850745</v>
      </c>
      <c r="P94" s="98">
        <f>Table15[[#This Row],[IE%]]</f>
        <v>1</v>
      </c>
      <c r="Q94" s="98">
        <f>Table15[[#This Row],[IT%]]</f>
        <v>0.96363636363636362</v>
      </c>
      <c r="R94" s="98">
        <f>Table15[[#This Row],[LI%]]</f>
        <v>0.73239436619718312</v>
      </c>
      <c r="S94" s="92">
        <f>Table15[[#This Row],[LT%]]</f>
        <v>1</v>
      </c>
      <c r="T94" s="98">
        <f>Table15[[#This Row],[LV%]]</f>
        <v>0.87709497206703912</v>
      </c>
      <c r="U94" s="92">
        <f>Table15[[#This Row],[MT%]]</f>
        <v>0.82568807339449546</v>
      </c>
      <c r="V94" s="98">
        <f>Table15[[#This Row],[NL%]]</f>
        <v>0.79598308668076112</v>
      </c>
      <c r="W94" s="92"/>
      <c r="X94" s="98">
        <f>Table15[[#This Row],[PT%]]</f>
        <v>0.76800000000000002</v>
      </c>
      <c r="Y94" s="92">
        <f>Table15[[#This Row],[SE%]]</f>
        <v>0.91666666666666663</v>
      </c>
      <c r="Z94" s="99">
        <f>Table15[[#This Row],[SI%]]</f>
        <v>0.79217877094972067</v>
      </c>
      <c r="AA94" s="108"/>
      <c r="AB94" s="76">
        <f>AVERAGE(Table178910[[#This Row],[AT%]:[SI%]])</f>
        <v>0.85221399547342258</v>
      </c>
      <c r="AC94" s="76">
        <f>MIN(Table178910[[#This Row],[AT%]:[SI%]])</f>
        <v>0.45496535796766746</v>
      </c>
      <c r="AD94" s="76">
        <f>MAX(Table178910[[#This Row],[AT%]:[SI%]])</f>
        <v>1</v>
      </c>
      <c r="AE94" s="76">
        <f>MEDIAN(Table178910[[#This Row],[AT%]:[SI%]])</f>
        <v>0.87604748603351956</v>
      </c>
      <c r="AM94"/>
      <c r="AN94"/>
      <c r="AO94"/>
      <c r="AP94"/>
      <c r="AQ94"/>
      <c r="AR94"/>
      <c r="AS94"/>
      <c r="AT94"/>
    </row>
    <row r="95" spans="1:46" ht="23.25">
      <c r="A95" s="79" t="s">
        <v>180</v>
      </c>
      <c r="B95" s="92">
        <f>Table15[[#This Row],[AT%]]</f>
        <v>1</v>
      </c>
      <c r="C95" s="92">
        <f>Table15[[#This Row],[BE%]]</f>
        <v>0.64588528678304236</v>
      </c>
      <c r="D95" s="92">
        <f>Table15[[#This Row],[CY%]]</f>
        <v>0.70569620253164556</v>
      </c>
      <c r="E95" s="92">
        <f>Table15[[#This Row],[CZ%]]</f>
        <v>0.35714285714285715</v>
      </c>
      <c r="F95" s="92">
        <f>Table15[[#This Row],[DE-BavPrivSec%]]</f>
        <v>0.8571428571428571</v>
      </c>
      <c r="G95" s="92">
        <f>Table15[[#This Row],[DK%]]</f>
        <v>0.82291666666666663</v>
      </c>
      <c r="H95" s="92">
        <f>Table15[[#This Row],[EE%]]</f>
        <v>0.6875</v>
      </c>
      <c r="I95" s="92">
        <f>Table15[[#This Row],[EDPS%]]</f>
        <v>0.79710144927536231</v>
      </c>
      <c r="J95" s="92">
        <f>Table15[[#This Row],[EL%]]</f>
        <v>0.6071428571428571</v>
      </c>
      <c r="K95" s="92">
        <f>Table15[[#This Row],[ES%]]</f>
        <v>0.66700000000000004</v>
      </c>
      <c r="L95" s="98">
        <f>Table15[[#This Row],[FI%]]</f>
        <v>0.74</v>
      </c>
      <c r="M95" s="92">
        <f>Table15[[#This Row],[FR%]]</f>
        <v>0.8571428571428571</v>
      </c>
      <c r="N95" s="98">
        <f>Table15[[#This Row],[HR%]]</f>
        <v>0.31375783569778953</v>
      </c>
      <c r="O95" s="98">
        <f>Table15[[#This Row],[HU%]]</f>
        <v>0.40298507462686567</v>
      </c>
      <c r="P95" s="98">
        <f>Table15[[#This Row],[IE%]]</f>
        <v>0.78787878787878785</v>
      </c>
      <c r="Q95" s="98">
        <f>Table15[[#This Row],[IT%]]</f>
        <v>0.65454545454545454</v>
      </c>
      <c r="R95" s="98">
        <f>Table15[[#This Row],[LI%]]</f>
        <v>0.59154929577464788</v>
      </c>
      <c r="S95" s="92">
        <f>Table15[[#This Row],[LT%]]</f>
        <v>0.77777777777777779</v>
      </c>
      <c r="T95" s="98">
        <f>Table15[[#This Row],[LV%]]</f>
        <v>0.77094972067039103</v>
      </c>
      <c r="U95" s="92">
        <f>Table15[[#This Row],[MT%]]</f>
        <v>0.75229357798165142</v>
      </c>
      <c r="V95" s="98">
        <f>Table15[[#This Row],[NL%]]</f>
        <v>0.67653276955602537</v>
      </c>
      <c r="W95" s="92"/>
      <c r="X95" s="98">
        <f>Table15[[#This Row],[PT%]]</f>
        <v>0.66559999999999997</v>
      </c>
      <c r="Y95" s="92">
        <f>Table15[[#This Row],[SE%]]</f>
        <v>0.91666666666666663</v>
      </c>
      <c r="Z95" s="99">
        <f>Table15[[#This Row],[SI%]]</f>
        <v>0.54413407821229054</v>
      </c>
      <c r="AA95" s="108"/>
      <c r="AB95" s="76">
        <f>AVERAGE(Table178910[[#This Row],[AT%]:[SI%]])</f>
        <v>0.6916392530506873</v>
      </c>
      <c r="AC95" s="76">
        <f>MIN(Table178910[[#This Row],[AT%]:[SI%]])</f>
        <v>0.31375783569778953</v>
      </c>
      <c r="AD95" s="76">
        <f>MAX(Table178910[[#This Row],[AT%]:[SI%]])</f>
        <v>1</v>
      </c>
      <c r="AE95" s="76">
        <f>MEDIAN(Table178910[[#This Row],[AT%]:[SI%]])</f>
        <v>0.69659810126582278</v>
      </c>
      <c r="AM95"/>
      <c r="AN95"/>
      <c r="AO95"/>
      <c r="AP95"/>
      <c r="AQ95"/>
      <c r="AR95"/>
      <c r="AS95"/>
      <c r="AT95"/>
    </row>
    <row r="96" spans="1:46" ht="23.25">
      <c r="A96" s="79" t="s">
        <v>181</v>
      </c>
      <c r="B96" s="92">
        <f>Table15[[#This Row],[AT%]]</f>
        <v>1</v>
      </c>
      <c r="C96" s="92">
        <f>Table15[[#This Row],[BE%]]</f>
        <v>0.88279301745635907</v>
      </c>
      <c r="D96" s="92">
        <f>Table15[[#This Row],[CY%]]</f>
        <v>0.87658227848101267</v>
      </c>
      <c r="E96" s="92">
        <f>Table15[[#This Row],[CZ%]]</f>
        <v>0.7857142857142857</v>
      </c>
      <c r="F96" s="92">
        <f>Table15[[#This Row],[DE-BavPrivSec%]]</f>
        <v>1</v>
      </c>
      <c r="G96" s="92">
        <f>Table15[[#This Row],[DK%]]</f>
        <v>0.94791666666666663</v>
      </c>
      <c r="H96" s="92">
        <f>Table15[[#This Row],[EE%]]</f>
        <v>1</v>
      </c>
      <c r="I96" s="92">
        <f>Table15[[#This Row],[EDPS%]]</f>
        <v>1</v>
      </c>
      <c r="J96" s="92">
        <f>Table15[[#This Row],[EL%]]</f>
        <v>0.75</v>
      </c>
      <c r="K96" s="92">
        <f>Table15[[#This Row],[ES%]]</f>
        <v>0.73699999999999999</v>
      </c>
      <c r="L96" s="98">
        <f>Table15[[#This Row],[FI%]]</f>
        <v>0.92</v>
      </c>
      <c r="M96" s="92">
        <f>Table15[[#This Row],[FR%]]</f>
        <v>0.8571428571428571</v>
      </c>
      <c r="N96" s="98">
        <f>Table15[[#This Row],[HR%]]</f>
        <v>0.55460244143846915</v>
      </c>
      <c r="O96" s="98">
        <f>Table15[[#This Row],[HU%]]</f>
        <v>0.86567164179104472</v>
      </c>
      <c r="P96" s="98">
        <f>Table15[[#This Row],[IE%]]</f>
        <v>0.98484848484848486</v>
      </c>
      <c r="Q96" s="98">
        <f>Table15[[#This Row],[IT%]]</f>
        <v>0.96363636363636362</v>
      </c>
      <c r="R96" s="98">
        <f>Table15[[#This Row],[LI%]]</f>
        <v>0.74647887323943662</v>
      </c>
      <c r="S96" s="92">
        <f>Table15[[#This Row],[LT%]]</f>
        <v>1</v>
      </c>
      <c r="T96" s="98">
        <f>Table15[[#This Row],[LV%]]</f>
        <v>0.93296089385474856</v>
      </c>
      <c r="U96" s="92">
        <f>Table15[[#This Row],[MT%]]</f>
        <v>0.85321100917431192</v>
      </c>
      <c r="V96" s="98">
        <f>Table15[[#This Row],[NL%]]</f>
        <v>0.81712473572938693</v>
      </c>
      <c r="W96" s="92"/>
      <c r="X96" s="98">
        <f>Table15[[#This Row],[PT%]]</f>
        <v>0.83360000000000001</v>
      </c>
      <c r="Y96" s="92">
        <f>Table15[[#This Row],[SE%]]</f>
        <v>0.79166666666666663</v>
      </c>
      <c r="Z96" s="99">
        <f>Table15[[#This Row],[SI%]]</f>
        <v>0.8938547486033519</v>
      </c>
      <c r="AA96" s="108"/>
      <c r="AB96" s="76">
        <f>AVERAGE(Table178910[[#This Row],[AT%]:[SI%]])</f>
        <v>0.87478354018514359</v>
      </c>
      <c r="AC96" s="76">
        <f>MIN(Table178910[[#This Row],[AT%]:[SI%]])</f>
        <v>0.55460244143846915</v>
      </c>
      <c r="AD96" s="76">
        <f>MAX(Table178910[[#This Row],[AT%]:[SI%]])</f>
        <v>1</v>
      </c>
      <c r="AE96" s="76">
        <f>MEDIAN(Table178910[[#This Row],[AT%]:[SI%]])</f>
        <v>0.87968764796868593</v>
      </c>
      <c r="AM96"/>
      <c r="AN96"/>
      <c r="AO96"/>
      <c r="AP96"/>
      <c r="AQ96"/>
      <c r="AR96"/>
      <c r="AS96"/>
      <c r="AT96"/>
    </row>
    <row r="97" spans="1:46" ht="34.9">
      <c r="A97" s="79" t="s">
        <v>182</v>
      </c>
      <c r="B97" s="92">
        <f>Table15[[#This Row],[AT%]]</f>
        <v>1</v>
      </c>
      <c r="C97" s="92">
        <f>Table15[[#This Row],[BE%]]</f>
        <v>0.79800498753117211</v>
      </c>
      <c r="D97" s="92">
        <f>Table15[[#This Row],[CY%]]</f>
        <v>0.69303797468354433</v>
      </c>
      <c r="E97" s="92">
        <f>Table15[[#This Row],[CZ%]]</f>
        <v>0.8571428571428571</v>
      </c>
      <c r="F97" s="92">
        <f>Table15[[#This Row],[DE-BavPrivSec%]]</f>
        <v>0.88571428571428568</v>
      </c>
      <c r="G97" s="92">
        <f>Table15[[#This Row],[DK%]]</f>
        <v>0.94791666666666663</v>
      </c>
      <c r="H97" s="92">
        <f>Table15[[#This Row],[EE%]]</f>
        <v>0.875</v>
      </c>
      <c r="I97" s="92">
        <f>Table15[[#This Row],[EDPS%]]</f>
        <v>0.95652173913043481</v>
      </c>
      <c r="J97" s="92">
        <f>Table15[[#This Row],[EL%]]</f>
        <v>0.5</v>
      </c>
      <c r="K97" s="92">
        <f>Table15[[#This Row],[ES%]]</f>
        <v>0.80900000000000005</v>
      </c>
      <c r="L97" s="98">
        <f>Table15[[#This Row],[FI%]]</f>
        <v>0.78</v>
      </c>
      <c r="M97" s="92">
        <f>Table15[[#This Row],[FR%]]</f>
        <v>1</v>
      </c>
      <c r="N97" s="98">
        <f>Table15[[#This Row],[HR%]]</f>
        <v>0.4137248432860442</v>
      </c>
      <c r="O97" s="98">
        <f>Table15[[#This Row],[HU%]]</f>
        <v>0.69402985074626866</v>
      </c>
      <c r="P97" s="98">
        <f>Table15[[#This Row],[IE%]]</f>
        <v>0.93939393939393945</v>
      </c>
      <c r="Q97" s="98">
        <f>Table15[[#This Row],[IT%]]</f>
        <v>0.8</v>
      </c>
      <c r="R97" s="98">
        <f>Table15[[#This Row],[LI%]]</f>
        <v>0.78873239436619713</v>
      </c>
      <c r="S97" s="92">
        <f>Table15[[#This Row],[LT%]]</f>
        <v>0.66666666666666663</v>
      </c>
      <c r="T97" s="98">
        <f>Table15[[#This Row],[LV%]]</f>
        <v>0.85474860335195535</v>
      </c>
      <c r="U97" s="92">
        <f>Table15[[#This Row],[MT%]]</f>
        <v>0.78899082568807344</v>
      </c>
      <c r="V97" s="98">
        <f>Table15[[#This Row],[NL%]]</f>
        <v>0.68921775898520088</v>
      </c>
      <c r="W97" s="92"/>
      <c r="X97" s="98">
        <f>Table15[[#This Row],[PT%]]</f>
        <v>0.8256</v>
      </c>
      <c r="Y97" s="92">
        <f>Table15[[#This Row],[SE%]]</f>
        <v>0.91666666666666663</v>
      </c>
      <c r="Z97" s="99">
        <f>Table15[[#This Row],[SI%]]</f>
        <v>0.81564245810055869</v>
      </c>
      <c r="AA97" s="108"/>
      <c r="AB97" s="76">
        <f>AVERAGE(Table178910[[#This Row],[AT%]:[SI%]])</f>
        <v>0.80398968825502226</v>
      </c>
      <c r="AC97" s="76">
        <f>MIN(Table178910[[#This Row],[AT%]:[SI%]])</f>
        <v>0.4137248432860442</v>
      </c>
      <c r="AD97" s="76">
        <f>MAX(Table178910[[#This Row],[AT%]:[SI%]])</f>
        <v>1</v>
      </c>
      <c r="AE97" s="76">
        <f>MEDIAN(Table178910[[#This Row],[AT%]:[SI%]])</f>
        <v>0.81232122905027937</v>
      </c>
      <c r="AM97"/>
      <c r="AN97"/>
      <c r="AO97"/>
      <c r="AP97"/>
      <c r="AQ97"/>
      <c r="AR97"/>
      <c r="AS97"/>
      <c r="AT97"/>
    </row>
    <row r="98" spans="1:46" ht="46.5">
      <c r="A98" s="79" t="s">
        <v>183</v>
      </c>
      <c r="B98" s="92">
        <f>Table15[[#This Row],[AT%]]</f>
        <v>1</v>
      </c>
      <c r="C98" s="92">
        <f>Table15[[#This Row],[BE%]]</f>
        <v>0.72319201995012472</v>
      </c>
      <c r="D98" s="92">
        <f>Table15[[#This Row],[CY%]]</f>
        <v>0.79113924050632911</v>
      </c>
      <c r="E98" s="92">
        <f>Table15[[#This Row],[CZ%]]</f>
        <v>0.7857142857142857</v>
      </c>
      <c r="F98" s="92">
        <f>Table15[[#This Row],[DE-BavPrivSec%]]</f>
        <v>0.8571428571428571</v>
      </c>
      <c r="G98" s="92">
        <f>Table15[[#This Row],[DK%]]</f>
        <v>0.9375</v>
      </c>
      <c r="H98" s="92">
        <f>Table15[[#This Row],[EE%]]</f>
        <v>0.8125</v>
      </c>
      <c r="I98" s="92">
        <f>Table15[[#This Row],[EDPS%]]</f>
        <v>0.79710144927536231</v>
      </c>
      <c r="J98" s="92">
        <f>Table15[[#This Row],[EL%]]</f>
        <v>0.8214285714285714</v>
      </c>
      <c r="K98" s="92">
        <f>Table15[[#This Row],[ES%]]</f>
        <v>0.77800000000000002</v>
      </c>
      <c r="L98" s="98">
        <f>Table15[[#This Row],[FI%]]</f>
        <v>0.66</v>
      </c>
      <c r="M98" s="92">
        <f>Table15[[#This Row],[FR%]]</f>
        <v>0.7857142857142857</v>
      </c>
      <c r="N98" s="98">
        <f>Table15[[#This Row],[HR%]]</f>
        <v>0.46123391619927417</v>
      </c>
      <c r="O98" s="98">
        <f>Table15[[#This Row],[HU%]]</f>
        <v>0.70895522388059706</v>
      </c>
      <c r="P98" s="98">
        <f>Table15[[#This Row],[IE%]]</f>
        <v>0.90909090909090906</v>
      </c>
      <c r="Q98" s="98">
        <f>Table15[[#This Row],[IT%]]</f>
        <v>0.74545454545454548</v>
      </c>
      <c r="R98" s="98">
        <f>Table15[[#This Row],[LI%]]</f>
        <v>0.71830985915492962</v>
      </c>
      <c r="S98" s="92">
        <f>Table15[[#This Row],[LT%]]</f>
        <v>0.88888888888888884</v>
      </c>
      <c r="T98" s="98">
        <f>Table15[[#This Row],[LV%]]</f>
        <v>0.76536312849162014</v>
      </c>
      <c r="U98" s="92">
        <f>Table15[[#This Row],[MT%]]</f>
        <v>0.82568807339449546</v>
      </c>
      <c r="V98" s="98">
        <f>Table15[[#This Row],[NL%]]</f>
        <v>0.70084566596194509</v>
      </c>
      <c r="W98" s="92"/>
      <c r="X98" s="98">
        <f>Table15[[#This Row],[PT%]]</f>
        <v>0.76</v>
      </c>
      <c r="Y98" s="92">
        <f>Table15[[#This Row],[SE%]]</f>
        <v>0.85416666666666663</v>
      </c>
      <c r="Z98" s="99">
        <f>Table15[[#This Row],[SI%]]</f>
        <v>0.81675977653631282</v>
      </c>
      <c r="AA98" s="108"/>
      <c r="AB98" s="76">
        <f>AVERAGE(Table178910[[#This Row],[AT%]:[SI%]])</f>
        <v>0.78767455681050025</v>
      </c>
      <c r="AC98" s="76">
        <f>MIN(Table178910[[#This Row],[AT%]:[SI%]])</f>
        <v>0.46123391619927417</v>
      </c>
      <c r="AD98" s="76">
        <f>MAX(Table178910[[#This Row],[AT%]:[SI%]])</f>
        <v>1</v>
      </c>
      <c r="AE98" s="76">
        <f>MEDIAN(Table178910[[#This Row],[AT%]:[SI%]])</f>
        <v>0.78842676311030746</v>
      </c>
      <c r="AM98"/>
      <c r="AN98"/>
      <c r="AO98"/>
      <c r="AP98"/>
      <c r="AQ98"/>
      <c r="AR98"/>
      <c r="AS98"/>
      <c r="AT98"/>
    </row>
    <row r="99" spans="1:46" ht="23.25">
      <c r="A99" s="79" t="s">
        <v>184</v>
      </c>
      <c r="B99" s="92">
        <f>Table15[[#This Row],[AT%]]</f>
        <v>1</v>
      </c>
      <c r="C99" s="92">
        <f>Table15[[#This Row],[BE%]]</f>
        <v>0.94014962593516205</v>
      </c>
      <c r="D99" s="92">
        <f>Table15[[#This Row],[CY%]]</f>
        <v>0.91139240506329111</v>
      </c>
      <c r="E99" s="92">
        <f>Table15[[#This Row],[CZ%]]</f>
        <v>0.9285714285714286</v>
      </c>
      <c r="F99" s="92">
        <f>Table15[[#This Row],[DE-BavPrivSec%]]</f>
        <v>0.97142857142857142</v>
      </c>
      <c r="G99" s="92">
        <f>Table15[[#This Row],[DK%]]</f>
        <v>0.96875</v>
      </c>
      <c r="H99" s="92">
        <f>Table15[[#This Row],[EE%]]</f>
        <v>1</v>
      </c>
      <c r="I99" s="92">
        <f>Table15[[#This Row],[EDPS%]]</f>
        <v>0.98550724637681164</v>
      </c>
      <c r="J99" s="92">
        <f>Table15[[#This Row],[EL%]]</f>
        <v>0.9285714285714286</v>
      </c>
      <c r="K99" s="92">
        <f>Table15[[#This Row],[ES%]]</f>
        <v>0.97899999999999998</v>
      </c>
      <c r="L99" s="98">
        <f>Table15[[#This Row],[FI%]]</f>
        <v>0.92</v>
      </c>
      <c r="M99" s="92">
        <f>Table15[[#This Row],[FR%]]</f>
        <v>0.9285714285714286</v>
      </c>
      <c r="N99" s="98">
        <f>Table15[[#This Row],[HR%]]</f>
        <v>0.63411415374463875</v>
      </c>
      <c r="O99" s="98">
        <f>Table15[[#This Row],[HU%]]</f>
        <v>0.84328358208955223</v>
      </c>
      <c r="P99" s="98">
        <f>Table15[[#This Row],[IE%]]</f>
        <v>1</v>
      </c>
      <c r="Q99" s="98">
        <f>Table15[[#This Row],[IT%]]</f>
        <v>0.96363636363636362</v>
      </c>
      <c r="R99" s="98">
        <f>Table15[[#This Row],[LI%]]</f>
        <v>0.92957746478873238</v>
      </c>
      <c r="S99" s="92">
        <f>Table15[[#This Row],[LT%]]</f>
        <v>1</v>
      </c>
      <c r="T99" s="98">
        <f>Table15[[#This Row],[LV%]]</f>
        <v>0.85474860335195535</v>
      </c>
      <c r="U99" s="92">
        <f>Table15[[#This Row],[MT%]]</f>
        <v>0.87155963302752293</v>
      </c>
      <c r="V99" s="98">
        <f>Table15[[#This Row],[NL%]]</f>
        <v>0.87843551797040165</v>
      </c>
      <c r="W99" s="92"/>
      <c r="X99" s="98">
        <f>Table15[[#This Row],[PT%]]</f>
        <v>0.87680000000000002</v>
      </c>
      <c r="Y99" s="92">
        <f>Table15[[#This Row],[SE%]]</f>
        <v>0.9375</v>
      </c>
      <c r="Z99" s="99">
        <f>Table15[[#This Row],[SI%]]</f>
        <v>0.90279329608938552</v>
      </c>
      <c r="AA99" s="108"/>
      <c r="AB99" s="76">
        <f>AVERAGE(Table178910[[#This Row],[AT%]:[SI%]])</f>
        <v>0.92309961455069478</v>
      </c>
      <c r="AC99" s="76">
        <f>MIN(Table178910[[#This Row],[AT%]:[SI%]])</f>
        <v>0.63411415374463875</v>
      </c>
      <c r="AD99" s="76">
        <f>MAX(Table178910[[#This Row],[AT%]:[SI%]])</f>
        <v>1</v>
      </c>
      <c r="AE99" s="76">
        <f>MEDIAN(Table178910[[#This Row],[AT%]:[SI%]])</f>
        <v>0.92907444668008043</v>
      </c>
      <c r="AM99"/>
      <c r="AN99"/>
      <c r="AO99"/>
      <c r="AP99"/>
      <c r="AQ99"/>
      <c r="AR99"/>
      <c r="AS99"/>
      <c r="AT99"/>
    </row>
    <row r="100" spans="1:46" ht="23.25">
      <c r="A100" s="79" t="s">
        <v>185</v>
      </c>
      <c r="B100" s="92">
        <f>Table15[[#This Row],[AT%]]</f>
        <v>1</v>
      </c>
      <c r="C100" s="92">
        <f>Table15[[#This Row],[BE%]]</f>
        <v>0.87032418952618451</v>
      </c>
      <c r="D100" s="92">
        <f>Table15[[#This Row],[CY%]]</f>
        <v>0.84493670886075944</v>
      </c>
      <c r="E100" s="92">
        <f>Table15[[#This Row],[CZ%]]</f>
        <v>0.8571428571428571</v>
      </c>
      <c r="F100" s="92">
        <f>Table15[[#This Row],[DE-BavPrivSec%]]</f>
        <v>0.94285714285714284</v>
      </c>
      <c r="G100" s="92">
        <f>Table15[[#This Row],[DK%]]</f>
        <v>0.95833333333333337</v>
      </c>
      <c r="H100" s="92">
        <f>Table15[[#This Row],[EE%]]</f>
        <v>0.9375</v>
      </c>
      <c r="I100" s="92">
        <f>Table15[[#This Row],[EDPS%]]</f>
        <v>0.92753623188405798</v>
      </c>
      <c r="J100" s="92">
        <f>Table15[[#This Row],[EL%]]</f>
        <v>0.8928571428571429</v>
      </c>
      <c r="K100" s="92">
        <f>Table15[[#This Row],[ES%]]</f>
        <v>0.95699999999999996</v>
      </c>
      <c r="L100" s="98">
        <f>Table15[[#This Row],[FI%]]</f>
        <v>0.8</v>
      </c>
      <c r="M100" s="92">
        <f>Table15[[#This Row],[FR%]]</f>
        <v>1</v>
      </c>
      <c r="N100" s="98">
        <f>Table15[[#This Row],[HR%]]</f>
        <v>0.58660508083140872</v>
      </c>
      <c r="O100" s="98">
        <f>Table15[[#This Row],[HU%]]</f>
        <v>0.76865671641791045</v>
      </c>
      <c r="P100" s="98">
        <f>Table15[[#This Row],[IE%]]</f>
        <v>0.98484848484848486</v>
      </c>
      <c r="Q100" s="98">
        <f>Table15[[#This Row],[IT%]]</f>
        <v>0.92727272727272725</v>
      </c>
      <c r="R100" s="98">
        <f>Table15[[#This Row],[LI%]]</f>
        <v>0.81690140845070425</v>
      </c>
      <c r="S100" s="92">
        <f>Table15[[#This Row],[LT%]]</f>
        <v>0.88888888888888884</v>
      </c>
      <c r="T100" s="98">
        <f>Table15[[#This Row],[LV%]]</f>
        <v>0.82122905027932958</v>
      </c>
      <c r="U100" s="92">
        <f>Table15[[#This Row],[MT%]]</f>
        <v>0.83486238532110091</v>
      </c>
      <c r="V100" s="98">
        <f>Table15[[#This Row],[NL%]]</f>
        <v>0.77167019027484141</v>
      </c>
      <c r="W100" s="92"/>
      <c r="X100" s="98">
        <f>Table15[[#This Row],[PT%]]</f>
        <v>0.81120000000000003</v>
      </c>
      <c r="Y100" s="92">
        <f>Table15[[#This Row],[SE%]]</f>
        <v>0.83333333333333337</v>
      </c>
      <c r="Z100" s="99">
        <f>Table15[[#This Row],[SI%]]</f>
        <v>0.8189944134078212</v>
      </c>
      <c r="AA100" s="108"/>
      <c r="AB100" s="76">
        <f>AVERAGE(Table178910[[#This Row],[AT%]:[SI%]])</f>
        <v>0.86887292857450105</v>
      </c>
      <c r="AC100" s="76">
        <f>MIN(Table178910[[#This Row],[AT%]:[SI%]])</f>
        <v>0.58660508083140872</v>
      </c>
      <c r="AD100" s="76">
        <f>MAX(Table178910[[#This Row],[AT%]:[SI%]])</f>
        <v>1</v>
      </c>
      <c r="AE100" s="76">
        <f>MEDIAN(Table178910[[#This Row],[AT%]:[SI%]])</f>
        <v>0.8637335233345208</v>
      </c>
      <c r="AM100"/>
      <c r="AN100"/>
      <c r="AO100"/>
      <c r="AP100"/>
      <c r="AQ100"/>
      <c r="AR100"/>
      <c r="AS100"/>
      <c r="AT100"/>
    </row>
    <row r="101" spans="1:46">
      <c r="A101" s="79" t="s">
        <v>186</v>
      </c>
      <c r="B101" s="92">
        <f>Table15[[#This Row],[AT%]]</f>
        <v>0</v>
      </c>
      <c r="C101" s="92">
        <f>Table15[[#This Row],[BE%]]</f>
        <v>1.9950124688279301E-2</v>
      </c>
      <c r="D101" s="92">
        <f>Table15[[#This Row],[CY%]]</f>
        <v>3.1645569620253167E-2</v>
      </c>
      <c r="E101" s="92">
        <f>Table15[[#This Row],[CZ%]]</f>
        <v>0</v>
      </c>
      <c r="F101" s="92" t="str">
        <f>Table15[[#This Row],[DE-BavPrivSec%]]</f>
        <v/>
      </c>
      <c r="G101" s="92">
        <f>Table15[[#This Row],[DK%]]</f>
        <v>0</v>
      </c>
      <c r="H101" s="92">
        <f>Table15[[#This Row],[EE%]]</f>
        <v>0</v>
      </c>
      <c r="I101" s="92">
        <f>Table15[[#This Row],[EDPS%]]</f>
        <v>0</v>
      </c>
      <c r="J101" s="92">
        <f>Table15[[#This Row],[EL%]]</f>
        <v>3.5714285714285712E-2</v>
      </c>
      <c r="K101" s="92">
        <f>Table15[[#This Row],[ES%]]</f>
        <v>0</v>
      </c>
      <c r="L101" s="98">
        <f>Table15[[#This Row],[FI%]]</f>
        <v>0</v>
      </c>
      <c r="M101" s="92">
        <f>Table15[[#This Row],[FR%]]</f>
        <v>0</v>
      </c>
      <c r="N101" s="98">
        <f>Table15[[#This Row],[HR%]]</f>
        <v>8.2481029363246458E-2</v>
      </c>
      <c r="O101" s="98">
        <f>Table15[[#This Row],[HU%]]</f>
        <v>4.4776119402985072E-2</v>
      </c>
      <c r="P101" s="98">
        <f>Table15[[#This Row],[IE%]]</f>
        <v>0</v>
      </c>
      <c r="Q101" s="98">
        <f>Table15[[#This Row],[IT%]]</f>
        <v>1.8181818181818181E-2</v>
      </c>
      <c r="R101" s="98">
        <f>Table15[[#This Row],[LI%]]</f>
        <v>4.2253521126760563E-2</v>
      </c>
      <c r="S101" s="92">
        <f>Table15[[#This Row],[LT%]]</f>
        <v>0</v>
      </c>
      <c r="T101" s="98">
        <f>Table15[[#This Row],[LV%]]</f>
        <v>2.7932960893854747E-2</v>
      </c>
      <c r="U101" s="92">
        <f>Table15[[#This Row],[MT%]]</f>
        <v>7.3394495412844041E-2</v>
      </c>
      <c r="V101" s="98">
        <f>Table15[[#This Row],[NL%]]</f>
        <v>2.748414376321353E-2</v>
      </c>
      <c r="W101" s="92"/>
      <c r="X101" s="98">
        <f>Table15[[#This Row],[PT%]]</f>
        <v>3.6799999999999999E-2</v>
      </c>
      <c r="Y101" s="92" t="str">
        <f>Table15[[#This Row],[SE%]]</f>
        <v/>
      </c>
      <c r="Z101" s="99">
        <f>Table15[[#This Row],[SI%]]</f>
        <v>1.6759776536312849E-2</v>
      </c>
      <c r="AA101" s="108"/>
      <c r="AB101" s="76">
        <f>AVERAGE(Table178910[[#This Row],[AT%]:[SI%]])</f>
        <v>2.0789720213811525E-2</v>
      </c>
      <c r="AC101" s="76">
        <f>MIN(Table178910[[#This Row],[AT%]:[SI%]])</f>
        <v>0</v>
      </c>
      <c r="AD101" s="76">
        <f>MAX(Table178910[[#This Row],[AT%]:[SI%]])</f>
        <v>8.2481029363246458E-2</v>
      </c>
      <c r="AE101" s="76">
        <f>MEDIAN(Table178910[[#This Row],[AT%]:[SI%]])</f>
        <v>1.7470797359065517E-2</v>
      </c>
      <c r="AM101"/>
      <c r="AN101"/>
      <c r="AO101"/>
      <c r="AP101"/>
      <c r="AQ101"/>
      <c r="AR101"/>
      <c r="AS101"/>
      <c r="AT101"/>
    </row>
    <row r="102" spans="1:46" s="58" customFormat="1" ht="34.9">
      <c r="A102" s="83" t="s">
        <v>187</v>
      </c>
      <c r="B102" s="96"/>
      <c r="C102" s="96"/>
      <c r="D102" s="96"/>
      <c r="E102" s="96"/>
      <c r="F102" s="96">
        <f>Table15[[#This Row],[DE-BavPrivSec%]]</f>
        <v>0.68571428571428572</v>
      </c>
      <c r="G102" s="96"/>
      <c r="H102" s="96"/>
      <c r="I102" s="96"/>
      <c r="J102" s="96"/>
      <c r="K102" s="96"/>
      <c r="L102" s="96"/>
      <c r="M102" s="96"/>
      <c r="N102" s="96"/>
      <c r="O102" s="96"/>
      <c r="P102" s="96"/>
      <c r="Q102" s="96"/>
      <c r="R102" s="96"/>
      <c r="S102" s="96"/>
      <c r="T102" s="96"/>
      <c r="U102" s="96"/>
      <c r="V102" s="96"/>
      <c r="W102" s="96"/>
      <c r="X102" s="96"/>
      <c r="Y102" s="96"/>
      <c r="Z102" s="97"/>
      <c r="AA102" s="56"/>
      <c r="AB102" s="76"/>
      <c r="AC102" s="76"/>
      <c r="AD102" s="76"/>
      <c r="AE102" s="76"/>
      <c r="AF102" s="56"/>
      <c r="AG102" s="56"/>
      <c r="AH102" s="56"/>
    </row>
    <row r="103" spans="1:46" ht="57">
      <c r="A103" s="82" t="s">
        <v>188</v>
      </c>
      <c r="B103" s="92"/>
      <c r="C103" s="98"/>
      <c r="D103" s="98"/>
      <c r="E103" s="98"/>
      <c r="F103" s="92"/>
      <c r="G103" s="98"/>
      <c r="H103" s="98"/>
      <c r="I103" s="98"/>
      <c r="J103" s="92"/>
      <c r="K103" s="92"/>
      <c r="L103" s="98"/>
      <c r="M103" s="92"/>
      <c r="N103" s="98"/>
      <c r="O103" s="98"/>
      <c r="P103" s="98"/>
      <c r="Q103" s="98"/>
      <c r="R103" s="98"/>
      <c r="S103" s="92"/>
      <c r="T103" s="98"/>
      <c r="U103" s="92"/>
      <c r="V103" s="98"/>
      <c r="W103" s="92"/>
      <c r="X103" s="98"/>
      <c r="Y103" s="92"/>
      <c r="Z103" s="99"/>
      <c r="AA103" s="106"/>
      <c r="AB103" s="77" t="s">
        <v>316</v>
      </c>
      <c r="AC103" s="77" t="s">
        <v>317</v>
      </c>
      <c r="AD103" s="77" t="s">
        <v>318</v>
      </c>
      <c r="AE103" s="77" t="s">
        <v>319</v>
      </c>
      <c r="AM103"/>
      <c r="AN103"/>
      <c r="AO103"/>
      <c r="AP103"/>
      <c r="AQ103"/>
      <c r="AR103"/>
      <c r="AS103"/>
      <c r="AT103"/>
    </row>
    <row r="104" spans="1:46" ht="23.25">
      <c r="A104" s="79" t="s">
        <v>189</v>
      </c>
      <c r="B104" s="92">
        <f>Table15[[#This Row],[AT%]]</f>
        <v>1</v>
      </c>
      <c r="C104" s="98">
        <f>Table15[[#This Row],[BE%]]</f>
        <v>0.18703241895261846</v>
      </c>
      <c r="D104" s="98">
        <f>Table15[[#This Row],[CY%]]</f>
        <v>0.42088607594936711</v>
      </c>
      <c r="E104" s="98">
        <f>Table15[[#This Row],[CZ%]]</f>
        <v>7.1428571428571425E-2</v>
      </c>
      <c r="F104" s="92">
        <f>Table15[[#This Row],[DE-BavPrivSec%]]</f>
        <v>5.7142857142857141E-2</v>
      </c>
      <c r="G104" s="98">
        <f>Table15[[#This Row],[DK%]]</f>
        <v>7.2916666666666671E-2</v>
      </c>
      <c r="H104" s="98">
        <f>Table15[[#This Row],[EE%]]</f>
        <v>0</v>
      </c>
      <c r="I104" s="98">
        <f>Table15[[#This Row],[EDPS%]]</f>
        <v>0.14492753623188406</v>
      </c>
      <c r="J104" s="92">
        <f>Table15[[#This Row],[EL%]]</f>
        <v>3.5714285714285712E-2</v>
      </c>
      <c r="K104" s="92">
        <f>Table15[[#This Row],[ES%]]</f>
        <v>0.153</v>
      </c>
      <c r="L104" s="98">
        <f>Table15[[#This Row],[FI%]]</f>
        <v>0.06</v>
      </c>
      <c r="M104" s="92">
        <f>Table15[[#This Row],[FR%]]</f>
        <v>0.2857142857142857</v>
      </c>
      <c r="N104" s="98">
        <f>Table15[[#This Row],[HR%]]</f>
        <v>0.22137908281095348</v>
      </c>
      <c r="O104" s="98">
        <f>Table15[[#This Row],[HU%]]</f>
        <v>0.22388059701492538</v>
      </c>
      <c r="P104" s="98">
        <f>Table15[[#This Row],[IE%]]</f>
        <v>0.2878787878787879</v>
      </c>
      <c r="Q104" s="98">
        <f>Table15[[#This Row],[IT%]]</f>
        <v>0.14545454545454545</v>
      </c>
      <c r="R104" s="98">
        <f>Table15[[#This Row],[LI%]]</f>
        <v>0.323943661971831</v>
      </c>
      <c r="S104" s="92">
        <f>Table15[[#This Row],[LT%]]</f>
        <v>0.1111111111111111</v>
      </c>
      <c r="T104" s="98">
        <f>Table15[[#This Row],[LV%]]</f>
        <v>0.20670391061452514</v>
      </c>
      <c r="U104" s="92">
        <f>Table15[[#This Row],[MT%]]</f>
        <v>0.32110091743119268</v>
      </c>
      <c r="V104" s="98">
        <f>Table15[[#This Row],[NL%]]</f>
        <v>0.23255813953488372</v>
      </c>
      <c r="W104" s="92"/>
      <c r="X104" s="98">
        <f>Table15[[#This Row],[PT%]]</f>
        <v>0.30559999999999998</v>
      </c>
      <c r="Y104" s="92">
        <f>Table15[[#This Row],[SE%]]</f>
        <v>0</v>
      </c>
      <c r="Z104" s="99">
        <f>Table15[[#This Row],[SI%]]</f>
        <v>9.0502793296089387E-2</v>
      </c>
      <c r="AA104" s="106"/>
      <c r="AB104" s="76">
        <f>AVERAGE(Table178910[[#This Row],[AT%]:[SI%]])</f>
        <v>0.20661984353830756</v>
      </c>
      <c r="AC104" s="76">
        <f>MIN(Table178910[[#This Row],[AT%]:[SI%]])</f>
        <v>0</v>
      </c>
      <c r="AD104" s="76">
        <f>MAX(Table178910[[#This Row],[AT%]:[SI%]])</f>
        <v>1</v>
      </c>
      <c r="AE104" s="76">
        <f>MEDIAN(Table178910[[#This Row],[AT%]:[SI%]])</f>
        <v>0.17001620947630924</v>
      </c>
      <c r="AM104"/>
      <c r="AN104"/>
      <c r="AO104"/>
      <c r="AP104"/>
      <c r="AQ104"/>
      <c r="AR104"/>
      <c r="AS104"/>
      <c r="AT104"/>
    </row>
    <row r="105" spans="1:46" ht="23.25">
      <c r="A105" s="79" t="s">
        <v>190</v>
      </c>
      <c r="B105" s="92">
        <f>Table15[[#This Row],[AT%]]</f>
        <v>1</v>
      </c>
      <c r="C105" s="98">
        <f>Table15[[#This Row],[BE%]]</f>
        <v>0.48877805486284287</v>
      </c>
      <c r="D105" s="98">
        <f>Table15[[#This Row],[CY%]]</f>
        <v>0.67405063291139244</v>
      </c>
      <c r="E105" s="98">
        <f>Table15[[#This Row],[CZ%]]</f>
        <v>0.14285714285714285</v>
      </c>
      <c r="F105" s="92">
        <f>Table15[[#This Row],[DE-BavPrivSec%]]</f>
        <v>0.42857142857142855</v>
      </c>
      <c r="G105" s="98">
        <f>Table15[[#This Row],[DK%]]</f>
        <v>0.35416666666666669</v>
      </c>
      <c r="H105" s="98">
        <f>Table15[[#This Row],[EE%]]</f>
        <v>0.4375</v>
      </c>
      <c r="I105" s="98">
        <f>Table15[[#This Row],[EDPS%]]</f>
        <v>0.75362318840579712</v>
      </c>
      <c r="J105" s="92">
        <f>Table15[[#This Row],[EL%]]</f>
        <v>0.42857142857142855</v>
      </c>
      <c r="K105" s="92">
        <f>Table15[[#This Row],[ES%]]</f>
        <v>0.40100000000000002</v>
      </c>
      <c r="L105" s="98">
        <f>Table15[[#This Row],[FI%]]</f>
        <v>0.6</v>
      </c>
      <c r="M105" s="92">
        <f>Table15[[#This Row],[FR%]]</f>
        <v>0.5714285714285714</v>
      </c>
      <c r="N105" s="98">
        <f>Table15[[#This Row],[HR%]]</f>
        <v>0.29066314747608052</v>
      </c>
      <c r="O105" s="98">
        <f>Table15[[#This Row],[HU%]]</f>
        <v>0.52238805970149249</v>
      </c>
      <c r="P105" s="98">
        <f>Table15[[#This Row],[IE%]]</f>
        <v>0.56060606060606055</v>
      </c>
      <c r="Q105" s="98">
        <f>Table15[[#This Row],[IT%]]</f>
        <v>0.4</v>
      </c>
      <c r="R105" s="98">
        <f>Table15[[#This Row],[LI%]]</f>
        <v>0.46478873239436619</v>
      </c>
      <c r="S105" s="92">
        <f>Table15[[#This Row],[LT%]]</f>
        <v>0.1111111111111111</v>
      </c>
      <c r="T105" s="98">
        <f>Table15[[#This Row],[LV%]]</f>
        <v>0.58659217877094971</v>
      </c>
      <c r="U105" s="92">
        <f>Table15[[#This Row],[MT%]]</f>
        <v>0.55045871559633031</v>
      </c>
      <c r="V105" s="98">
        <f>Table15[[#This Row],[NL%]]</f>
        <v>0.42494714587737842</v>
      </c>
      <c r="W105" s="92"/>
      <c r="X105" s="98">
        <f>Table15[[#This Row],[PT%]]</f>
        <v>0.47360000000000002</v>
      </c>
      <c r="Y105" s="92">
        <f>Table15[[#This Row],[SE%]]</f>
        <v>0</v>
      </c>
      <c r="Z105" s="99">
        <f>Table15[[#This Row],[SI%]]</f>
        <v>0.17765363128491621</v>
      </c>
      <c r="AA105" s="106"/>
      <c r="AB105" s="76">
        <f>AVERAGE(Table178910[[#This Row],[AT%]:[SI%]])</f>
        <v>0.45180649571224812</v>
      </c>
      <c r="AC105" s="76">
        <f>MIN(Table178910[[#This Row],[AT%]:[SI%]])</f>
        <v>0</v>
      </c>
      <c r="AD105" s="76">
        <f>MAX(Table178910[[#This Row],[AT%]:[SI%]])</f>
        <v>1</v>
      </c>
      <c r="AE105" s="76">
        <f>MEDIAN(Table178910[[#This Row],[AT%]:[SI%]])</f>
        <v>0.45114436619718312</v>
      </c>
      <c r="AM105"/>
      <c r="AN105"/>
      <c r="AO105"/>
      <c r="AP105"/>
      <c r="AQ105"/>
      <c r="AR105"/>
      <c r="AS105"/>
      <c r="AT105"/>
    </row>
    <row r="106" spans="1:46" ht="23.25">
      <c r="A106" s="79" t="s">
        <v>191</v>
      </c>
      <c r="B106" s="92">
        <f>Table15[[#This Row],[AT%]]</f>
        <v>1</v>
      </c>
      <c r="C106" s="98">
        <f>Table15[[#This Row],[BE%]]</f>
        <v>0.50374064837905241</v>
      </c>
      <c r="D106" s="98">
        <f>Table15[[#This Row],[CY%]]</f>
        <v>0.50632911392405067</v>
      </c>
      <c r="E106" s="98">
        <f>Table15[[#This Row],[CZ%]]</f>
        <v>0.21428571428571427</v>
      </c>
      <c r="F106" s="92">
        <f>Table15[[#This Row],[DE-BavPrivSec%]]</f>
        <v>0.2</v>
      </c>
      <c r="G106" s="98">
        <f>Table15[[#This Row],[DK%]]</f>
        <v>0.29166666666666669</v>
      </c>
      <c r="H106" s="98">
        <f>Table15[[#This Row],[EE%]]</f>
        <v>0.25</v>
      </c>
      <c r="I106" s="98">
        <f>Table15[[#This Row],[EDPS%]]</f>
        <v>0.37681159420289856</v>
      </c>
      <c r="J106" s="92">
        <f>Table15[[#This Row],[EL%]]</f>
        <v>0.32142857142857145</v>
      </c>
      <c r="K106" s="92">
        <f>Table15[[#This Row],[ES%]]</f>
        <v>0.36899999999999999</v>
      </c>
      <c r="L106" s="98">
        <f>Table15[[#This Row],[FI%]]</f>
        <v>0.32</v>
      </c>
      <c r="M106" s="92">
        <f>Table15[[#This Row],[FR%]]</f>
        <v>0.7857142857142857</v>
      </c>
      <c r="N106" s="98">
        <f>Table15[[#This Row],[HR%]]</f>
        <v>0.22698779280765424</v>
      </c>
      <c r="O106" s="98">
        <f>Table15[[#This Row],[HU%]]</f>
        <v>0.20895522388059701</v>
      </c>
      <c r="P106" s="98">
        <f>Table15[[#This Row],[IE%]]</f>
        <v>0.53030303030303028</v>
      </c>
      <c r="Q106" s="98">
        <f>Table15[[#This Row],[IT%]]</f>
        <v>0.27272727272727271</v>
      </c>
      <c r="R106" s="98">
        <f>Table15[[#This Row],[LI%]]</f>
        <v>0.40845070422535212</v>
      </c>
      <c r="S106" s="92">
        <f>Table15[[#This Row],[LT%]]</f>
        <v>0.1111111111111111</v>
      </c>
      <c r="T106" s="98">
        <f>Table15[[#This Row],[LV%]]</f>
        <v>0.40782122905027934</v>
      </c>
      <c r="U106" s="92">
        <f>Table15[[#This Row],[MT%]]</f>
        <v>0.51376146788990829</v>
      </c>
      <c r="V106" s="98">
        <f>Table15[[#This Row],[NL%]]</f>
        <v>0.33615221987315008</v>
      </c>
      <c r="W106" s="92"/>
      <c r="X106" s="98">
        <f>Table15[[#This Row],[PT%]]</f>
        <v>0.35680000000000001</v>
      </c>
      <c r="Y106" s="92">
        <f>Table15[[#This Row],[SE%]]</f>
        <v>0</v>
      </c>
      <c r="Z106" s="99">
        <f>Table15[[#This Row],[SI%]]</f>
        <v>0.14413407821229049</v>
      </c>
      <c r="AA106" s="106"/>
      <c r="AB106" s="76">
        <f>AVERAGE(Table178910[[#This Row],[AT%]:[SI%]])</f>
        <v>0.36067419686174523</v>
      </c>
      <c r="AC106" s="76">
        <f>MIN(Table178910[[#This Row],[AT%]:[SI%]])</f>
        <v>0</v>
      </c>
      <c r="AD106" s="76">
        <f>MAX(Table178910[[#This Row],[AT%]:[SI%]])</f>
        <v>1</v>
      </c>
      <c r="AE106" s="76">
        <f>MEDIAN(Table178910[[#This Row],[AT%]:[SI%]])</f>
        <v>0.32879039565086077</v>
      </c>
      <c r="AM106"/>
      <c r="AN106"/>
      <c r="AO106"/>
      <c r="AP106"/>
      <c r="AQ106"/>
      <c r="AR106"/>
      <c r="AS106"/>
      <c r="AT106"/>
    </row>
    <row r="107" spans="1:46" ht="23.25">
      <c r="A107" s="79" t="s">
        <v>192</v>
      </c>
      <c r="B107" s="92">
        <f>Table15[[#This Row],[AT%]]</f>
        <v>1</v>
      </c>
      <c r="C107" s="98">
        <f>Table15[[#This Row],[BE%]]</f>
        <v>0.72319201995012472</v>
      </c>
      <c r="D107" s="98">
        <f>Table15[[#This Row],[CY%]]</f>
        <v>0.61708860759493667</v>
      </c>
      <c r="E107" s="98">
        <f>Table15[[#This Row],[CZ%]]</f>
        <v>0.7142857142857143</v>
      </c>
      <c r="F107" s="92">
        <f>Table15[[#This Row],[DE-BavPrivSec%]]</f>
        <v>0.31428571428571428</v>
      </c>
      <c r="G107" s="98">
        <f>Table15[[#This Row],[DK%]]</f>
        <v>0.3125</v>
      </c>
      <c r="H107" s="98">
        <f>Table15[[#This Row],[EE%]]</f>
        <v>0.375</v>
      </c>
      <c r="I107" s="98">
        <f>Table15[[#This Row],[EDPS%]]</f>
        <v>0.59420289855072461</v>
      </c>
      <c r="J107" s="92">
        <f>Table15[[#This Row],[EL%]]</f>
        <v>0.35714285714285715</v>
      </c>
      <c r="K107" s="92">
        <f>Table15[[#This Row],[ES%]]</f>
        <v>0.41799999999999998</v>
      </c>
      <c r="L107" s="98">
        <f>Table15[[#This Row],[FI%]]</f>
        <v>0.28000000000000003</v>
      </c>
      <c r="M107" s="92">
        <f>Table15[[#This Row],[FR%]]</f>
        <v>0.7857142857142857</v>
      </c>
      <c r="N107" s="98">
        <f>Table15[[#This Row],[HR%]]</f>
        <v>0.36390630155064335</v>
      </c>
      <c r="O107" s="98">
        <f>Table15[[#This Row],[HU%]]</f>
        <v>0.41044776119402987</v>
      </c>
      <c r="P107" s="98">
        <f>Table15[[#This Row],[IE%]]</f>
        <v>0.5757575757575758</v>
      </c>
      <c r="Q107" s="98">
        <f>Table15[[#This Row],[IT%]]</f>
        <v>0.63636363636363635</v>
      </c>
      <c r="R107" s="98">
        <f>Table15[[#This Row],[LI%]]</f>
        <v>0.59154929577464788</v>
      </c>
      <c r="S107" s="92">
        <f>Table15[[#This Row],[LT%]]</f>
        <v>0.77777777777777779</v>
      </c>
      <c r="T107" s="98">
        <f>Table15[[#This Row],[LV%]]</f>
        <v>0.59217877094972071</v>
      </c>
      <c r="U107" s="92">
        <f>Table15[[#This Row],[MT%]]</f>
        <v>0.60550458715596334</v>
      </c>
      <c r="V107" s="98">
        <f>Table15[[#This Row],[NL%]]</f>
        <v>0.41860465116279072</v>
      </c>
      <c r="W107" s="92"/>
      <c r="X107" s="98">
        <f>Table15[[#This Row],[PT%]]</f>
        <v>0.54720000000000002</v>
      </c>
      <c r="Y107" s="92">
        <f>Table15[[#This Row],[SE%]]</f>
        <v>0</v>
      </c>
      <c r="Z107" s="99">
        <f>Table15[[#This Row],[SI%]]</f>
        <v>0.21564245810055865</v>
      </c>
      <c r="AA107" s="106"/>
      <c r="AB107" s="76">
        <f>AVERAGE(Table178910[[#This Row],[AT%]:[SI%]])</f>
        <v>0.50943103805465428</v>
      </c>
      <c r="AC107" s="76">
        <f>MIN(Table178910[[#This Row],[AT%]:[SI%]])</f>
        <v>0</v>
      </c>
      <c r="AD107" s="76">
        <f>MAX(Table178910[[#This Row],[AT%]:[SI%]])</f>
        <v>1</v>
      </c>
      <c r="AE107" s="76">
        <f>MEDIAN(Table178910[[#This Row],[AT%]:[SI%]])</f>
        <v>0.56147878787878791</v>
      </c>
      <c r="AM107"/>
      <c r="AN107"/>
      <c r="AO107"/>
      <c r="AP107"/>
      <c r="AQ107"/>
      <c r="AR107"/>
      <c r="AS107"/>
      <c r="AT107"/>
    </row>
    <row r="108" spans="1:46" ht="23.25">
      <c r="A108" s="79" t="s">
        <v>193</v>
      </c>
      <c r="B108" s="92">
        <f>Table15[[#This Row],[AT%]]</f>
        <v>1</v>
      </c>
      <c r="C108" s="92">
        <f>Table15[[#This Row],[BE%]]</f>
        <v>0.61845386533665836</v>
      </c>
      <c r="D108" s="92">
        <f>Table15[[#This Row],[CY%]]</f>
        <v>0.63291139240506333</v>
      </c>
      <c r="E108" s="92">
        <f>Table15[[#This Row],[CZ%]]</f>
        <v>0.21428571428571427</v>
      </c>
      <c r="F108" s="92">
        <f>Table15[[#This Row],[DE-BavPrivSec%]]</f>
        <v>0.37142857142857144</v>
      </c>
      <c r="G108" s="92">
        <f>Table15[[#This Row],[DK%]]</f>
        <v>0.25</v>
      </c>
      <c r="H108" s="98">
        <f>Table15[[#This Row],[EE%]]</f>
        <v>0.3125</v>
      </c>
      <c r="I108" s="98">
        <f>Table15[[#This Row],[EDPS%]]</f>
        <v>0.47826086956521741</v>
      </c>
      <c r="J108" s="92">
        <f>Table15[[#This Row],[EL%]]</f>
        <v>0.5</v>
      </c>
      <c r="K108" s="92">
        <f>Table15[[#This Row],[ES%]]</f>
        <v>0.54</v>
      </c>
      <c r="L108" s="98">
        <f>Table15[[#This Row],[FI%]]</f>
        <v>0.38</v>
      </c>
      <c r="M108" s="92">
        <f>Table15[[#This Row],[FR%]]</f>
        <v>0.14285714285714285</v>
      </c>
      <c r="N108" s="98">
        <f>Table15[[#This Row],[HR%]]</f>
        <v>0.27449686572088422</v>
      </c>
      <c r="O108" s="98">
        <f>Table15[[#This Row],[HU%]]</f>
        <v>0.46268656716417911</v>
      </c>
      <c r="P108" s="98">
        <f>Table15[[#This Row],[IE%]]</f>
        <v>0.45454545454545453</v>
      </c>
      <c r="Q108" s="98">
        <f>Table15[[#This Row],[IT%]]</f>
        <v>0.32727272727272727</v>
      </c>
      <c r="R108" s="98">
        <f>Table15[[#This Row],[LI%]]</f>
        <v>0.56338028169014087</v>
      </c>
      <c r="S108" s="92">
        <f>Table15[[#This Row],[LT%]]</f>
        <v>0.88888888888888884</v>
      </c>
      <c r="T108" s="98">
        <f>Table15[[#This Row],[LV%]]</f>
        <v>0.60893854748603349</v>
      </c>
      <c r="U108" s="92">
        <f>Table15[[#This Row],[MT%]]</f>
        <v>0.54128440366972475</v>
      </c>
      <c r="V108" s="98">
        <f>Table15[[#This Row],[NL%]]</f>
        <v>0.41860465116279072</v>
      </c>
      <c r="W108" s="92"/>
      <c r="X108" s="98">
        <f>Table15[[#This Row],[PT%]]</f>
        <v>0.49919999999999998</v>
      </c>
      <c r="Y108" s="92">
        <f>Table15[[#This Row],[SE%]]</f>
        <v>0</v>
      </c>
      <c r="Z108" s="99">
        <f>Table15[[#This Row],[SI%]]</f>
        <v>0.33296089385474859</v>
      </c>
      <c r="AA108" s="106"/>
      <c r="AB108" s="76">
        <f>AVERAGE(Table178910[[#This Row],[AT%]:[SI%]])</f>
        <v>0.45053986822224751</v>
      </c>
      <c r="AC108" s="76">
        <f>MIN(Table178910[[#This Row],[AT%]:[SI%]])</f>
        <v>0</v>
      </c>
      <c r="AD108" s="76">
        <f>MAX(Table178910[[#This Row],[AT%]:[SI%]])</f>
        <v>1</v>
      </c>
      <c r="AE108" s="76">
        <f>MEDIAN(Table178910[[#This Row],[AT%]:[SI%]])</f>
        <v>0.45861601085481685</v>
      </c>
      <c r="AM108"/>
      <c r="AN108"/>
      <c r="AO108"/>
      <c r="AP108"/>
      <c r="AQ108"/>
      <c r="AR108"/>
      <c r="AS108"/>
      <c r="AT108"/>
    </row>
    <row r="109" spans="1:46" ht="23.25">
      <c r="A109" s="79" t="s">
        <v>194</v>
      </c>
      <c r="B109" s="92">
        <f>Table15[[#This Row],[AT%]]</f>
        <v>1</v>
      </c>
      <c r="C109" s="92">
        <f>Table15[[#This Row],[BE%]]</f>
        <v>0.25436408977556108</v>
      </c>
      <c r="D109" s="92">
        <f>Table15[[#This Row],[CY%]]</f>
        <v>0.39240506329113922</v>
      </c>
      <c r="E109" s="92">
        <f>Table15[[#This Row],[CZ%]]</f>
        <v>7.1428571428571425E-2</v>
      </c>
      <c r="F109" s="92">
        <f>Table15[[#This Row],[DE-BavPrivSec%]]</f>
        <v>0.11428571428571428</v>
      </c>
      <c r="G109" s="92">
        <f>Table15[[#This Row],[DK%]]</f>
        <v>1.0416666666666666E-2</v>
      </c>
      <c r="H109" s="98">
        <f>Table15[[#This Row],[EE%]]</f>
        <v>0.1875</v>
      </c>
      <c r="I109" s="98">
        <f>Table15[[#This Row],[EDPS%]]</f>
        <v>0.2318840579710145</v>
      </c>
      <c r="J109" s="92">
        <f>Table15[[#This Row],[EL%]]</f>
        <v>0.14285714285714285</v>
      </c>
      <c r="K109" s="92">
        <f>Table15[[#This Row],[ES%]]</f>
        <v>0.122</v>
      </c>
      <c r="L109" s="98">
        <f>Table15[[#This Row],[FI%]]</f>
        <v>0.08</v>
      </c>
      <c r="M109" s="92">
        <f>Table15[[#This Row],[FR%]]</f>
        <v>0.14285714285714285</v>
      </c>
      <c r="N109" s="98">
        <f>Table15[[#This Row],[HR%]]</f>
        <v>0.20356318046849226</v>
      </c>
      <c r="O109" s="98">
        <f>Table15[[#This Row],[HU%]]</f>
        <v>0.14925373134328357</v>
      </c>
      <c r="P109" s="98">
        <f>Table15[[#This Row],[IE%]]</f>
        <v>0.25757575757575757</v>
      </c>
      <c r="Q109" s="98">
        <f>Table15[[#This Row],[IT%]]</f>
        <v>0.14545454545454545</v>
      </c>
      <c r="R109" s="98">
        <f>Table15[[#This Row],[LI%]]</f>
        <v>0.29577464788732394</v>
      </c>
      <c r="S109" s="92">
        <f>Table15[[#This Row],[LT%]]</f>
        <v>0</v>
      </c>
      <c r="T109" s="98">
        <f>Table15[[#This Row],[LV%]]</f>
        <v>0.26815642458100558</v>
      </c>
      <c r="U109" s="92">
        <f>Table15[[#This Row],[MT%]]</f>
        <v>0.34862385321100919</v>
      </c>
      <c r="V109" s="98">
        <f>Table15[[#This Row],[NL%]]</f>
        <v>0.193446088794926</v>
      </c>
      <c r="W109" s="92"/>
      <c r="X109" s="98">
        <f>Table15[[#This Row],[PT%]]</f>
        <v>0.21440000000000001</v>
      </c>
      <c r="Y109" s="92">
        <f>Table15[[#This Row],[SE%]]</f>
        <v>6.25E-2</v>
      </c>
      <c r="Z109" s="99">
        <f>Table15[[#This Row],[SI%]]</f>
        <v>0</v>
      </c>
      <c r="AA109" s="106"/>
      <c r="AB109" s="76">
        <f>AVERAGE(Table178910[[#This Row],[AT%]:[SI%]])</f>
        <v>0.20369777826872068</v>
      </c>
      <c r="AC109" s="76">
        <f>MIN(Table178910[[#This Row],[AT%]:[SI%]])</f>
        <v>0</v>
      </c>
      <c r="AD109" s="76">
        <f>MAX(Table178910[[#This Row],[AT%]:[SI%]])</f>
        <v>1</v>
      </c>
      <c r="AE109" s="76">
        <f>MEDIAN(Table178910[[#This Row],[AT%]:[SI%]])</f>
        <v>0.16837686567164178</v>
      </c>
      <c r="AM109"/>
      <c r="AN109"/>
      <c r="AO109"/>
      <c r="AP109"/>
      <c r="AQ109"/>
      <c r="AR109"/>
      <c r="AS109"/>
      <c r="AT109"/>
    </row>
    <row r="110" spans="1:46">
      <c r="A110" s="79" t="s">
        <v>145</v>
      </c>
      <c r="B110" s="92">
        <f>Table15[[#This Row],[AT%]]</f>
        <v>0</v>
      </c>
      <c r="C110" s="92">
        <f>Table15[[#This Row],[BE%]]</f>
        <v>0.10473815461346633</v>
      </c>
      <c r="D110" s="92">
        <f>Table15[[#This Row],[CY%]]</f>
        <v>5.6962025316455694E-2</v>
      </c>
      <c r="E110" s="92">
        <f>Table15[[#This Row],[CZ%]]</f>
        <v>0.21428571428571427</v>
      </c>
      <c r="F110" s="92">
        <f>Table15[[#This Row],[DE-BavPrivSec%]]</f>
        <v>0.25714285714285712</v>
      </c>
      <c r="G110" s="92">
        <f>Table15[[#This Row],[DK%]]</f>
        <v>0.11458333333333333</v>
      </c>
      <c r="H110" s="98">
        <f>Table15[[#This Row],[EE%]]</f>
        <v>0.1875</v>
      </c>
      <c r="I110" s="98">
        <f>Table15[[#This Row],[EDPS%]]</f>
        <v>0.17391304347826086</v>
      </c>
      <c r="J110" s="92">
        <f>Table15[[#This Row],[EL%]]</f>
        <v>0.10714285714285714</v>
      </c>
      <c r="K110" s="92">
        <f>Table15[[#This Row],[ES%]]</f>
        <v>1.2E-2</v>
      </c>
      <c r="L110" s="98">
        <f>Table15[[#This Row],[FI%]]</f>
        <v>0.22</v>
      </c>
      <c r="M110" s="92">
        <f>Table15[[#This Row],[FR%]]</f>
        <v>0</v>
      </c>
      <c r="N110" s="98">
        <f>Table15[[#This Row],[HR%]]</f>
        <v>0</v>
      </c>
      <c r="O110" s="98">
        <f>Table15[[#This Row],[HU%]]</f>
        <v>7.4626865671641784E-2</v>
      </c>
      <c r="P110" s="98">
        <f>Table15[[#This Row],[IE%]]</f>
        <v>0.16666666666666666</v>
      </c>
      <c r="Q110" s="98">
        <f>Table15[[#This Row],[IT%]]</f>
        <v>0.23636363636363636</v>
      </c>
      <c r="R110" s="98">
        <f>Table15[[#This Row],[LI%]]</f>
        <v>5.6338028169014086E-2</v>
      </c>
      <c r="S110" s="92">
        <f>Table15[[#This Row],[LT%]]</f>
        <v>0.33333333333333331</v>
      </c>
      <c r="T110" s="98">
        <f>Table15[[#This Row],[LV%]]</f>
        <v>8.3798882681564241E-2</v>
      </c>
      <c r="U110" s="92">
        <f>Table15[[#This Row],[MT%]]</f>
        <v>5.5045871559633031E-2</v>
      </c>
      <c r="V110" s="98">
        <f>Table15[[#This Row],[NL%]]</f>
        <v>0.14376321353065538</v>
      </c>
      <c r="W110" s="92"/>
      <c r="X110" s="98">
        <f>Table15[[#This Row],[PT%]]</f>
        <v>0.1328</v>
      </c>
      <c r="Y110" s="92">
        <f>Table15[[#This Row],[SE%]]</f>
        <v>0.375</v>
      </c>
      <c r="Z110" s="99">
        <f>Table15[[#This Row],[SI%]]</f>
        <v>0.29273743016759779</v>
      </c>
      <c r="AA110" s="106"/>
      <c r="AB110" s="76">
        <f>AVERAGE(Table178910[[#This Row],[AT%]:[SI%]])</f>
        <v>0.14161424639402864</v>
      </c>
      <c r="AC110" s="76">
        <f>MIN(Table178910[[#This Row],[AT%]:[SI%]])</f>
        <v>0</v>
      </c>
      <c r="AD110" s="76">
        <f>MAX(Table178910[[#This Row],[AT%]:[SI%]])</f>
        <v>0.375</v>
      </c>
      <c r="AE110" s="76">
        <f>MEDIAN(Table178910[[#This Row],[AT%]:[SI%]])</f>
        <v>0.12369166666666667</v>
      </c>
      <c r="AM110"/>
      <c r="AN110"/>
      <c r="AO110"/>
      <c r="AP110"/>
      <c r="AQ110"/>
      <c r="AR110"/>
      <c r="AS110"/>
      <c r="AT110"/>
    </row>
    <row r="111" spans="1:46">
      <c r="A111" s="79" t="s">
        <v>146</v>
      </c>
      <c r="B111" s="92">
        <f>Table15[[#This Row],[AT%]]</f>
        <v>0</v>
      </c>
      <c r="C111" s="92">
        <f>Table15[[#This Row],[BE%]]</f>
        <v>7.7306733167082295E-2</v>
      </c>
      <c r="D111" s="92">
        <f>Table15[[#This Row],[CY%]]</f>
        <v>8.2278481012658222E-2</v>
      </c>
      <c r="E111" s="92">
        <f>Table15[[#This Row],[CZ%]]</f>
        <v>0.21428571428571427</v>
      </c>
      <c r="F111" s="92" t="str">
        <f>Table15[[#This Row],[DE-BavPrivSec%]]</f>
        <v/>
      </c>
      <c r="G111" s="92">
        <f>Table15[[#This Row],[DK%]]</f>
        <v>1.0416666666666666E-2</v>
      </c>
      <c r="H111" s="98">
        <f>Table15[[#This Row],[EE%]]</f>
        <v>0</v>
      </c>
      <c r="I111" s="98">
        <f>Table15[[#This Row],[EDPS%]]</f>
        <v>0</v>
      </c>
      <c r="J111" s="92">
        <f>Table15[[#This Row],[EL%]]</f>
        <v>0.25</v>
      </c>
      <c r="K111" s="92">
        <f>Table15[[#This Row],[ES%]]</f>
        <v>0</v>
      </c>
      <c r="L111" s="98">
        <f>Table15[[#This Row],[FI%]]</f>
        <v>0</v>
      </c>
      <c r="M111" s="92">
        <f>Table15[[#This Row],[FR%]]</f>
        <v>7.1428571428571425E-2</v>
      </c>
      <c r="N111" s="98">
        <f>Table15[[#This Row],[HR%]]</f>
        <v>0.40217749917518969</v>
      </c>
      <c r="O111" s="98">
        <f>Table15[[#This Row],[HU%]]</f>
        <v>0.17910447761194029</v>
      </c>
      <c r="P111" s="98">
        <f>Table15[[#This Row],[IE%]]</f>
        <v>4.5454545454545456E-2</v>
      </c>
      <c r="Q111" s="98">
        <f>Table15[[#This Row],[IT%]]</f>
        <v>7.2727272727272724E-2</v>
      </c>
      <c r="R111" s="98">
        <f>Table15[[#This Row],[LI%]]</f>
        <v>0.21126760563380281</v>
      </c>
      <c r="S111" s="92">
        <f>Table15[[#This Row],[LT%]]</f>
        <v>0</v>
      </c>
      <c r="T111" s="98">
        <f>Table15[[#This Row],[LV%]]</f>
        <v>8.9385474860335198E-2</v>
      </c>
      <c r="U111" s="92">
        <f>Table15[[#This Row],[MT%]]</f>
        <v>0.1743119266055046</v>
      </c>
      <c r="V111" s="98">
        <f>Table15[[#This Row],[NL%]]</f>
        <v>0.15433403805496829</v>
      </c>
      <c r="W111" s="92"/>
      <c r="X111" s="98">
        <f>Table15[[#This Row],[PT%]]</f>
        <v>0.19040000000000001</v>
      </c>
      <c r="Y111" s="92">
        <f>Table15[[#This Row],[SE%]]</f>
        <v>0</v>
      </c>
      <c r="Z111" s="99">
        <f>Table15[[#This Row],[SI%]]</f>
        <v>9.3854748603351953E-2</v>
      </c>
      <c r="AA111" s="106"/>
      <c r="AB111" s="76">
        <f>AVERAGE(Table178910[[#This Row],[AT%]:[SI%]])</f>
        <v>0.10081451109946105</v>
      </c>
      <c r="AC111" s="76">
        <f>MIN(Table178910[[#This Row],[AT%]:[SI%]])</f>
        <v>0</v>
      </c>
      <c r="AD111" s="76">
        <f>MAX(Table178910[[#This Row],[AT%]:[SI%]])</f>
        <v>0.40217749917518969</v>
      </c>
      <c r="AE111" s="76">
        <f>MEDIAN(Table178910[[#This Row],[AT%]:[SI%]])</f>
        <v>7.7306733167082295E-2</v>
      </c>
      <c r="AM111"/>
      <c r="AN111"/>
      <c r="AO111"/>
      <c r="AP111"/>
      <c r="AQ111"/>
      <c r="AR111"/>
      <c r="AS111"/>
      <c r="AT111"/>
    </row>
    <row r="112" spans="1:46" s="58" customFormat="1">
      <c r="A112" s="83" t="s">
        <v>195</v>
      </c>
      <c r="B112" s="96"/>
      <c r="C112" s="96"/>
      <c r="D112" s="96"/>
      <c r="E112" s="96"/>
      <c r="F112" s="96">
        <f>Table15[[#This Row],[DE-BavPrivSec%]]</f>
        <v>0.2857142857142857</v>
      </c>
      <c r="G112" s="96">
        <f>Table15[[#This Row],[DK%]]</f>
        <v>0.48958333333333331</v>
      </c>
      <c r="H112" s="96"/>
      <c r="I112" s="96"/>
      <c r="J112" s="96"/>
      <c r="K112" s="96"/>
      <c r="L112" s="96"/>
      <c r="M112" s="96"/>
      <c r="N112" s="96"/>
      <c r="O112" s="96"/>
      <c r="P112" s="96"/>
      <c r="Q112" s="96"/>
      <c r="R112" s="96"/>
      <c r="S112" s="96"/>
      <c r="T112" s="96"/>
      <c r="U112" s="96"/>
      <c r="V112" s="96"/>
      <c r="W112" s="96"/>
      <c r="X112" s="96"/>
      <c r="Y112" s="96"/>
      <c r="Z112" s="97"/>
      <c r="AA112" s="56"/>
      <c r="AB112" s="76">
        <f>AVERAGE(Table178910[[#This Row],[AT%]:[SI%]])</f>
        <v>0.38764880952380953</v>
      </c>
      <c r="AC112" s="76">
        <f>MIN(Table178910[[#This Row],[AT%]:[SI%]])</f>
        <v>0.2857142857142857</v>
      </c>
      <c r="AD112" s="76">
        <f>MAX(Table178910[[#This Row],[AT%]:[SI%]])</f>
        <v>0.48958333333333331</v>
      </c>
      <c r="AE112" s="76">
        <f>MEDIAN(Table178910[[#This Row],[AT%]:[SI%]])</f>
        <v>0.38764880952380953</v>
      </c>
      <c r="AF112" s="56"/>
      <c r="AG112" s="56"/>
      <c r="AH112" s="56"/>
    </row>
    <row r="113" spans="1:46" ht="42.75">
      <c r="A113" s="82" t="s">
        <v>196</v>
      </c>
      <c r="B113" s="92">
        <f>Table15[[#This Row],[AT%]]</f>
        <v>0.54545454545454541</v>
      </c>
      <c r="C113" s="98">
        <f>Table15[[#This Row],[BE%]]</f>
        <v>0.43640897755610975</v>
      </c>
      <c r="D113" s="98">
        <f>Table15[[#This Row],[CY%]]</f>
        <v>0.36708860759493672</v>
      </c>
      <c r="E113" s="98">
        <f>Table15[[#This Row],[CZ%]]</f>
        <v>0.7142857142857143</v>
      </c>
      <c r="F113" s="92">
        <f>Table15[[#This Row],[DE-BavPrivSec%]]</f>
        <v>0.51428571428571423</v>
      </c>
      <c r="G113" s="98">
        <f>Table15[[#This Row],[DK%]]</f>
        <v>0.66666666666666663</v>
      </c>
      <c r="H113" s="98">
        <f>Table15[[#This Row],[EE%]]</f>
        <v>0.5</v>
      </c>
      <c r="I113" s="98">
        <f>Table15[[#This Row],[EDPS%]]</f>
        <v>0.27536231884057971</v>
      </c>
      <c r="J113" s="92">
        <f>Table15[[#This Row],[EL%]]</f>
        <v>0.6071428571428571</v>
      </c>
      <c r="K113" s="92">
        <f>Table15[[#This Row],[ES%]]</f>
        <v>0.59</v>
      </c>
      <c r="L113" s="98">
        <f>Table15[[#This Row],[FI%]]</f>
        <v>0.48</v>
      </c>
      <c r="M113" s="92">
        <f>Table15[[#This Row],[FR%]]</f>
        <v>0.2857142857142857</v>
      </c>
      <c r="N113" s="98">
        <f>Table15[[#This Row],[HR%]]</f>
        <v>8.6770042890135263E-2</v>
      </c>
      <c r="O113" s="98">
        <f>Table15[[#This Row],[HU%]]</f>
        <v>0.20895522388059701</v>
      </c>
      <c r="P113" s="98">
        <f>Table15[[#This Row],[IE%]]</f>
        <v>0.62121212121212122</v>
      </c>
      <c r="Q113" s="98">
        <f>Table15[[#This Row],[IT%]]</f>
        <v>0.54545454545454541</v>
      </c>
      <c r="R113" s="98">
        <f>Table15[[#This Row],[LI%]]</f>
        <v>0.16901408450704225</v>
      </c>
      <c r="S113" s="92">
        <f>Table15[[#This Row],[LT%]]</f>
        <v>0.33333333333333331</v>
      </c>
      <c r="T113" s="98">
        <f>Table15[[#This Row],[LV%]]</f>
        <v>0.51955307262569828</v>
      </c>
      <c r="U113" s="92">
        <f>Table15[[#This Row],[MT%]]</f>
        <v>0.31192660550458717</v>
      </c>
      <c r="V113" s="98">
        <f>Table15[[#This Row],[NL%]]</f>
        <v>0.3763213530655391</v>
      </c>
      <c r="W113" s="92"/>
      <c r="X113" s="98">
        <f>Table15[[#This Row],[PT%]]</f>
        <v>0.32319999999999999</v>
      </c>
      <c r="Y113" s="92">
        <f>Table15[[#This Row],[SE%]]</f>
        <v>0.83333333333333337</v>
      </c>
      <c r="Z113" s="99">
        <f>Table15[[#This Row],[SI%]]</f>
        <v>8.2681564245810052E-2</v>
      </c>
      <c r="AA113" s="106"/>
      <c r="AB113" s="76">
        <f>AVERAGE(Table178910[[#This Row],[AT%]:[SI%]])</f>
        <v>0.43309020698308959</v>
      </c>
      <c r="AC113" s="76">
        <f>MIN(Table178910[[#This Row],[AT%]:[SI%]])</f>
        <v>8.2681564245810052E-2</v>
      </c>
      <c r="AD113" s="76">
        <f>MAX(Table178910[[#This Row],[AT%]:[SI%]])</f>
        <v>0.83333333333333337</v>
      </c>
      <c r="AE113" s="76">
        <f>MEDIAN(Table178910[[#This Row],[AT%]:[SI%]])</f>
        <v>0.45820448877805486</v>
      </c>
      <c r="AM113"/>
      <c r="AN113"/>
      <c r="AO113"/>
      <c r="AP113"/>
      <c r="AQ113"/>
      <c r="AR113"/>
      <c r="AS113"/>
      <c r="AT113"/>
    </row>
    <row r="114" spans="1:46" ht="57">
      <c r="A114" s="82" t="s">
        <v>197</v>
      </c>
      <c r="B114" s="92"/>
      <c r="C114" s="98"/>
      <c r="D114" s="98"/>
      <c r="E114" s="98"/>
      <c r="F114" s="92" t="s">
        <v>333</v>
      </c>
      <c r="G114" s="98"/>
      <c r="H114" s="98"/>
      <c r="I114" s="98"/>
      <c r="J114" s="92"/>
      <c r="K114" s="92"/>
      <c r="L114" s="98"/>
      <c r="M114" s="92"/>
      <c r="N114" s="98"/>
      <c r="O114" s="98"/>
      <c r="P114" s="98"/>
      <c r="Q114" s="98"/>
      <c r="R114" s="98"/>
      <c r="S114" s="92"/>
      <c r="T114" s="98"/>
      <c r="U114" s="92"/>
      <c r="V114" s="98"/>
      <c r="W114" s="92"/>
      <c r="X114" s="98"/>
      <c r="Y114" s="92"/>
      <c r="Z114" s="99"/>
      <c r="AA114" s="106"/>
      <c r="AB114" s="77" t="s">
        <v>316</v>
      </c>
      <c r="AC114" s="77" t="s">
        <v>317</v>
      </c>
      <c r="AD114" s="77" t="s">
        <v>318</v>
      </c>
      <c r="AE114" s="77" t="s">
        <v>319</v>
      </c>
      <c r="AM114"/>
      <c r="AN114"/>
      <c r="AO114"/>
      <c r="AP114"/>
      <c r="AQ114"/>
      <c r="AR114"/>
      <c r="AS114"/>
      <c r="AT114"/>
    </row>
    <row r="115" spans="1:46">
      <c r="A115" s="79" t="s">
        <v>198</v>
      </c>
      <c r="B115" s="92">
        <f>Table15[[#This Row],[AT%]]</f>
        <v>0.45454545454545453</v>
      </c>
      <c r="C115" s="92">
        <f>Table15[[#This Row],[BE%]]</f>
        <v>0.21945137157107231</v>
      </c>
      <c r="D115" s="92">
        <f>Table15[[#This Row],[CY%]]</f>
        <v>0.20253164556962025</v>
      </c>
      <c r="E115" s="92">
        <f>Table15[[#This Row],[CZ%]]</f>
        <v>0.6428571428571429</v>
      </c>
      <c r="F115" s="92">
        <f>Table15[[#This Row],[DE-BavPrivSec%]]</f>
        <v>0.82352941176470584</v>
      </c>
      <c r="G115" s="92">
        <f>Table15[[#This Row],[DK%]]</f>
        <v>0.47916666666666669</v>
      </c>
      <c r="H115" s="98">
        <f>Table15[[#This Row],[EE%]]</f>
        <v>0.3125</v>
      </c>
      <c r="I115" s="98">
        <f>Table15[[#This Row],[EDPS%]]</f>
        <v>0.14492753623188406</v>
      </c>
      <c r="J115" s="92">
        <f>Table15[[#This Row],[EL%]]</f>
        <v>0.5</v>
      </c>
      <c r="K115" s="92">
        <f>Table15[[#This Row],[ES%]]</f>
        <v>0.42</v>
      </c>
      <c r="L115" s="98">
        <f>Table15[[#This Row],[FI%]]</f>
        <v>0.44</v>
      </c>
      <c r="M115" s="92">
        <f>Table15[[#This Row],[FR%]]</f>
        <v>0.2857142857142857</v>
      </c>
      <c r="N115" s="98">
        <f>Table15[[#This Row],[HR%]]</f>
        <v>4.1240514681623229E-2</v>
      </c>
      <c r="O115" s="98">
        <f>Table15[[#This Row],[HU%]]</f>
        <v>6.7164179104477612E-2</v>
      </c>
      <c r="P115" s="98">
        <f>Table15[[#This Row],[IE%]]</f>
        <v>0.21212121212121213</v>
      </c>
      <c r="Q115" s="98">
        <f>Table15[[#This Row],[IT%]]</f>
        <v>0.34545454545454546</v>
      </c>
      <c r="R115" s="98">
        <f>Table15[[#This Row],[LI%]]</f>
        <v>0.14084507042253522</v>
      </c>
      <c r="S115" s="92">
        <f>Table15[[#This Row],[LT%]]</f>
        <v>0.22222222222222221</v>
      </c>
      <c r="T115" s="98">
        <f>Table15[[#This Row],[LV%]]</f>
        <v>0.18435754189944134</v>
      </c>
      <c r="U115" s="92">
        <f>Table15[[#This Row],[MT%]]</f>
        <v>0.22018348623853212</v>
      </c>
      <c r="V115" s="98">
        <f>Table15[[#This Row],[NL%]]</f>
        <v>0.42283298097251587</v>
      </c>
      <c r="W115" s="92"/>
      <c r="X115" s="98">
        <f>Table15[[#This Row],[PT%]]</f>
        <v>0.14560000000000001</v>
      </c>
      <c r="Y115" s="92" t="str">
        <f>Table15[[#This Row],[SE%]]</f>
        <v/>
      </c>
      <c r="Z115" s="99">
        <f>Table15[[#This Row],[SI%]]</f>
        <v>4.4692737430167599E-2</v>
      </c>
      <c r="AA115" s="106"/>
      <c r="AB115" s="76">
        <f>AVERAGE(Table178910[[#This Row],[AT%]:[SI%]])</f>
        <v>0.30312773936817849</v>
      </c>
      <c r="AC115" s="76">
        <f>MIN(Table178910[[#This Row],[AT%]:[SI%]])</f>
        <v>4.1240514681623229E-2</v>
      </c>
      <c r="AD115" s="76">
        <f>MAX(Table178910[[#This Row],[AT%]:[SI%]])</f>
        <v>0.82352941176470584</v>
      </c>
      <c r="AE115" s="76">
        <f>MEDIAN(Table178910[[#This Row],[AT%]:[SI%]])</f>
        <v>0.22222222222222221</v>
      </c>
      <c r="AM115"/>
      <c r="AN115"/>
      <c r="AO115"/>
      <c r="AP115"/>
      <c r="AQ115"/>
      <c r="AR115"/>
      <c r="AS115"/>
      <c r="AT115"/>
    </row>
    <row r="116" spans="1:46">
      <c r="A116" s="79" t="s">
        <v>199</v>
      </c>
      <c r="B116" s="92">
        <f>Table15[[#This Row],[AT%]]</f>
        <v>0.27272727272727271</v>
      </c>
      <c r="C116" s="92">
        <f>Table15[[#This Row],[BE%]]</f>
        <v>7.4812967581047385E-2</v>
      </c>
      <c r="D116" s="92">
        <f>Table15[[#This Row],[CY%]]</f>
        <v>4.4303797468354431E-2</v>
      </c>
      <c r="E116" s="92">
        <f>Table15[[#This Row],[CZ%]]</f>
        <v>0</v>
      </c>
      <c r="F116" s="92">
        <f>Table15[[#This Row],[DE-BavPrivSec%]]</f>
        <v>0.17647058823529413</v>
      </c>
      <c r="G116" s="92">
        <f>Table15[[#This Row],[DK%]]</f>
        <v>6.25E-2</v>
      </c>
      <c r="H116" s="98">
        <f>Table15[[#This Row],[EE%]]</f>
        <v>0</v>
      </c>
      <c r="I116" s="98">
        <f>Table15[[#This Row],[EDPS%]]</f>
        <v>5.7971014492753624E-2</v>
      </c>
      <c r="J116" s="92">
        <f>Table15[[#This Row],[EL%]]</f>
        <v>0</v>
      </c>
      <c r="K116" s="92">
        <f>Table15[[#This Row],[ES%]]</f>
        <v>8.7999999999999995E-2</v>
      </c>
      <c r="L116" s="98">
        <f>Table15[[#This Row],[FI%]]</f>
        <v>0</v>
      </c>
      <c r="M116" s="92">
        <f>Table15[[#This Row],[FR%]]</f>
        <v>0</v>
      </c>
      <c r="N116" s="98">
        <f>Table15[[#This Row],[HR%]]</f>
        <v>1.022764764104256E-2</v>
      </c>
      <c r="O116" s="98">
        <f>Table15[[#This Row],[HU%]]</f>
        <v>4.4776119402985072E-2</v>
      </c>
      <c r="P116" s="98">
        <f>Table15[[#This Row],[IE%]]</f>
        <v>0.15151515151515152</v>
      </c>
      <c r="Q116" s="98">
        <f>Table15[[#This Row],[IT%]]</f>
        <v>7.2727272727272724E-2</v>
      </c>
      <c r="R116" s="98">
        <f>Table15[[#This Row],[LI%]]</f>
        <v>4.2253521126760563E-2</v>
      </c>
      <c r="S116" s="92">
        <f>Table15[[#This Row],[LT%]]</f>
        <v>0</v>
      </c>
      <c r="T116" s="98">
        <f>Table15[[#This Row],[LV%]]</f>
        <v>1.6759776536312849E-2</v>
      </c>
      <c r="U116" s="92">
        <f>Table15[[#This Row],[MT%]]</f>
        <v>2.7522935779816515E-2</v>
      </c>
      <c r="V116" s="98">
        <f>Table15[[#This Row],[NL%]]</f>
        <v>3.5940803382663845E-2</v>
      </c>
      <c r="W116" s="92"/>
      <c r="X116" s="98">
        <f>Table15[[#This Row],[PT%]]</f>
        <v>2.4E-2</v>
      </c>
      <c r="Y116" s="92" t="str">
        <f>Table15[[#This Row],[SE%]]</f>
        <v/>
      </c>
      <c r="Z116" s="99">
        <f>Table15[[#This Row],[SI%]]</f>
        <v>6.4804469273743018E-2</v>
      </c>
      <c r="AA116" s="106"/>
      <c r="AB116" s="76">
        <f>AVERAGE(Table178910[[#This Row],[AT%]:[SI%]])</f>
        <v>5.5100579908281343E-2</v>
      </c>
      <c r="AC116" s="76">
        <f>MIN(Table178910[[#This Row],[AT%]:[SI%]])</f>
        <v>0</v>
      </c>
      <c r="AD116" s="76">
        <f>MAX(Table178910[[#This Row],[AT%]:[SI%]])</f>
        <v>0.27272727272727271</v>
      </c>
      <c r="AE116" s="76">
        <f>MEDIAN(Table178910[[#This Row],[AT%]:[SI%]])</f>
        <v>4.2253521126760563E-2</v>
      </c>
      <c r="AM116"/>
      <c r="AN116"/>
      <c r="AO116"/>
      <c r="AP116"/>
      <c r="AQ116"/>
      <c r="AR116"/>
      <c r="AS116"/>
      <c r="AT116"/>
    </row>
    <row r="117" spans="1:46">
      <c r="A117" s="79" t="s">
        <v>200</v>
      </c>
      <c r="B117" s="92">
        <f>Table15[[#This Row],[AT%]]</f>
        <v>0</v>
      </c>
      <c r="C117" s="92">
        <f>Table15[[#This Row],[BE%]]</f>
        <v>6.7331670822942641E-2</v>
      </c>
      <c r="D117" s="92">
        <f>Table15[[#This Row],[CY%]]</f>
        <v>3.7974683544303799E-2</v>
      </c>
      <c r="E117" s="92">
        <f>Table15[[#This Row],[CZ%]]</f>
        <v>7.1428571428571425E-2</v>
      </c>
      <c r="F117" s="92">
        <f>Table15[[#This Row],[DE-BavPrivSec%]]</f>
        <v>5.8823529411764705E-2</v>
      </c>
      <c r="G117" s="92">
        <f>Table15[[#This Row],[DK%]]</f>
        <v>4.1666666666666664E-2</v>
      </c>
      <c r="H117" s="98">
        <f>Table15[[#This Row],[EE%]]</f>
        <v>0.125</v>
      </c>
      <c r="I117" s="98">
        <f>Table15[[#This Row],[EDPS%]]</f>
        <v>7.2463768115942032E-2</v>
      </c>
      <c r="J117" s="92">
        <f>Table15[[#This Row],[EL%]]</f>
        <v>0</v>
      </c>
      <c r="K117" s="92">
        <f>Table15[[#This Row],[ES%]]</f>
        <v>7.0999999999999994E-2</v>
      </c>
      <c r="L117" s="98">
        <f>Table15[[#This Row],[FI%]]</f>
        <v>0.08</v>
      </c>
      <c r="M117" s="92">
        <f>Table15[[#This Row],[FR%]]</f>
        <v>0.2857142857142857</v>
      </c>
      <c r="N117" s="98">
        <f>Table15[[#This Row],[HR%]]</f>
        <v>1.7815902342461234E-2</v>
      </c>
      <c r="O117" s="98">
        <f>Table15[[#This Row],[HU%]]</f>
        <v>9.7014925373134331E-2</v>
      </c>
      <c r="P117" s="98">
        <f>Table15[[#This Row],[IE%]]</f>
        <v>0.19696969696969696</v>
      </c>
      <c r="Q117" s="98">
        <f>Table15[[#This Row],[IT%]]</f>
        <v>0.16363636363636364</v>
      </c>
      <c r="R117" s="98">
        <f>Table15[[#This Row],[LI%]]</f>
        <v>4.2253521126760563E-2</v>
      </c>
      <c r="S117" s="92">
        <f>Table15[[#This Row],[LT%]]</f>
        <v>0</v>
      </c>
      <c r="T117" s="98">
        <f>Table15[[#This Row],[LV%]]</f>
        <v>2.7932960893854747E-2</v>
      </c>
      <c r="U117" s="92">
        <f>Table15[[#This Row],[MT%]]</f>
        <v>9.1743119266055051E-3</v>
      </c>
      <c r="V117" s="98">
        <f>Table15[[#This Row],[NL%]]</f>
        <v>5.3911205073995772E-2</v>
      </c>
      <c r="W117" s="92"/>
      <c r="X117" s="98">
        <f>Table15[[#This Row],[PT%]]</f>
        <v>5.4399999999999997E-2</v>
      </c>
      <c r="Y117" s="92" t="str">
        <f>Table15[[#This Row],[SE%]]</f>
        <v/>
      </c>
      <c r="Z117" s="99">
        <f>Table15[[#This Row],[SI%]]</f>
        <v>1.11731843575419E-2</v>
      </c>
      <c r="AA117" s="106"/>
      <c r="AB117" s="76">
        <f>AVERAGE(Table178910[[#This Row],[AT%]:[SI%]])</f>
        <v>6.8942836843690944E-2</v>
      </c>
      <c r="AC117" s="76">
        <f>MIN(Table178910[[#This Row],[AT%]:[SI%]])</f>
        <v>0</v>
      </c>
      <c r="AD117" s="76">
        <f>MAX(Table178910[[#This Row],[AT%]:[SI%]])</f>
        <v>0.2857142857142857</v>
      </c>
      <c r="AE117" s="76">
        <f>MEDIAN(Table178910[[#This Row],[AT%]:[SI%]])</f>
        <v>5.4399999999999997E-2</v>
      </c>
      <c r="AM117"/>
      <c r="AN117"/>
      <c r="AO117"/>
      <c r="AP117"/>
      <c r="AQ117"/>
      <c r="AR117"/>
      <c r="AS117"/>
      <c r="AT117"/>
    </row>
    <row r="118" spans="1:46">
      <c r="A118" s="79" t="s">
        <v>201</v>
      </c>
      <c r="B118" s="92">
        <f>Table15[[#This Row],[AT%]]</f>
        <v>0.18181818181818182</v>
      </c>
      <c r="C118" s="92">
        <f>Table15[[#This Row],[BE%]]</f>
        <v>6.7331670822942641E-2</v>
      </c>
      <c r="D118" s="92">
        <f>Table15[[#This Row],[CY%]]</f>
        <v>0.12025316455696203</v>
      </c>
      <c r="E118" s="92">
        <f>Table15[[#This Row],[CZ%]]</f>
        <v>0</v>
      </c>
      <c r="F118" s="92">
        <f>Table15[[#This Row],[DE-BavPrivSec%]]</f>
        <v>5.8823529411764705E-2</v>
      </c>
      <c r="G118" s="92">
        <f>Table15[[#This Row],[DK%]]</f>
        <v>0.11458333333333333</v>
      </c>
      <c r="H118" s="98">
        <f>Table15[[#This Row],[EE%]]</f>
        <v>6.25E-2</v>
      </c>
      <c r="I118" s="98">
        <f>Table15[[#This Row],[EDPS%]]</f>
        <v>0.14492753623188406</v>
      </c>
      <c r="J118" s="92">
        <f>Table15[[#This Row],[EL%]]</f>
        <v>3.5714285714285712E-2</v>
      </c>
      <c r="K118" s="92">
        <f>Table15[[#This Row],[ES%]]</f>
        <v>5.7000000000000002E-2</v>
      </c>
      <c r="L118" s="98">
        <f>Table15[[#This Row],[FI%]]</f>
        <v>0.06</v>
      </c>
      <c r="M118" s="92">
        <f>Table15[[#This Row],[FR%]]</f>
        <v>0.2857142857142857</v>
      </c>
      <c r="N118" s="98">
        <f>Table15[[#This Row],[HR%]]</f>
        <v>3.8271197624546352E-2</v>
      </c>
      <c r="O118" s="98">
        <f>Table15[[#This Row],[HU%]]</f>
        <v>5.9701492537313432E-2</v>
      </c>
      <c r="P118" s="98">
        <f>Table15[[#This Row],[IE%]]</f>
        <v>0.12121212121212122</v>
      </c>
      <c r="Q118" s="98">
        <f>Table15[[#This Row],[IT%]]</f>
        <v>9.0909090909090912E-2</v>
      </c>
      <c r="R118" s="98">
        <f>Table15[[#This Row],[LI%]]</f>
        <v>5.6338028169014086E-2</v>
      </c>
      <c r="S118" s="92">
        <f>Table15[[#This Row],[LT%]]</f>
        <v>0.22222222222222221</v>
      </c>
      <c r="T118" s="98">
        <f>Table15[[#This Row],[LV%]]</f>
        <v>7.8212290502793297E-2</v>
      </c>
      <c r="U118" s="92">
        <f>Table15[[#This Row],[MT%]]</f>
        <v>5.5045871559633031E-2</v>
      </c>
      <c r="V118" s="98">
        <f>Table15[[#This Row],[NL%]]</f>
        <v>6.2367864693446087E-2</v>
      </c>
      <c r="W118" s="92"/>
      <c r="X118" s="98">
        <f>Table15[[#This Row],[PT%]]</f>
        <v>9.6000000000000002E-2</v>
      </c>
      <c r="Y118" s="92" t="str">
        <f>Table15[[#This Row],[SE%]]</f>
        <v/>
      </c>
      <c r="Z118" s="99">
        <f>Table15[[#This Row],[SI%]]</f>
        <v>3.9106145251396648E-2</v>
      </c>
      <c r="AA118" s="106"/>
      <c r="AB118" s="76">
        <f>AVERAGE(Table178910[[#This Row],[AT%]:[SI%]])</f>
        <v>9.1654448360226834E-2</v>
      </c>
      <c r="AC118" s="76">
        <f>MIN(Table178910[[#This Row],[AT%]:[SI%]])</f>
        <v>0</v>
      </c>
      <c r="AD118" s="76">
        <f>MAX(Table178910[[#This Row],[AT%]:[SI%]])</f>
        <v>0.2857142857142857</v>
      </c>
      <c r="AE118" s="76">
        <f>MEDIAN(Table178910[[#This Row],[AT%]:[SI%]])</f>
        <v>6.25E-2</v>
      </c>
      <c r="AM118"/>
      <c r="AN118"/>
      <c r="AO118"/>
      <c r="AP118"/>
      <c r="AQ118"/>
      <c r="AR118"/>
      <c r="AS118"/>
      <c r="AT118"/>
    </row>
    <row r="119" spans="1:46">
      <c r="A119" s="79" t="s">
        <v>202</v>
      </c>
      <c r="B119" s="92">
        <f>Table15[[#This Row],[AT%]]</f>
        <v>0</v>
      </c>
      <c r="C119" s="92">
        <f>Table15[[#This Row],[BE%]]</f>
        <v>7.4812967581047385E-2</v>
      </c>
      <c r="D119" s="92">
        <f>Table15[[#This Row],[CY%]]</f>
        <v>9.49367088607595E-2</v>
      </c>
      <c r="E119" s="92">
        <f>Table15[[#This Row],[CZ%]]</f>
        <v>0.14285714285714285</v>
      </c>
      <c r="F119" s="92">
        <f>Table15[[#This Row],[DE-BavPrivSec%]]</f>
        <v>0</v>
      </c>
      <c r="G119" s="92">
        <f>Table15[[#This Row],[DK%]]</f>
        <v>7.2916666666666671E-2</v>
      </c>
      <c r="H119" s="98">
        <f>Table15[[#This Row],[EE%]]</f>
        <v>0.1875</v>
      </c>
      <c r="I119" s="98">
        <f>Table15[[#This Row],[EDPS%]]</f>
        <v>0.13043478260869565</v>
      </c>
      <c r="J119" s="92">
        <f>Table15[[#This Row],[EL%]]</f>
        <v>0</v>
      </c>
      <c r="K119" s="92">
        <f>Table15[[#This Row],[ES%]]</f>
        <v>3.7999999999999999E-2</v>
      </c>
      <c r="L119" s="98">
        <f>Table15[[#This Row],[FI%]]</f>
        <v>0.06</v>
      </c>
      <c r="M119" s="92">
        <f>Table15[[#This Row],[FR%]]</f>
        <v>0</v>
      </c>
      <c r="N119" s="98">
        <f>Table15[[#This Row],[HR%]]</f>
        <v>5.5757175849554599E-2</v>
      </c>
      <c r="O119" s="98">
        <f>Table15[[#This Row],[HU%]]</f>
        <v>0.1044776119402985</v>
      </c>
      <c r="P119" s="98">
        <f>Table15[[#This Row],[IE%]]</f>
        <v>7.575757575757576E-2</v>
      </c>
      <c r="Q119" s="98">
        <f>Table15[[#This Row],[IT%]]</f>
        <v>7.2727272727272724E-2</v>
      </c>
      <c r="R119" s="98">
        <f>Table15[[#This Row],[LI%]]</f>
        <v>8.4507042253521125E-2</v>
      </c>
      <c r="S119" s="92">
        <f>Table15[[#This Row],[LT%]]</f>
        <v>0</v>
      </c>
      <c r="T119" s="98">
        <f>Table15[[#This Row],[LV%]]</f>
        <v>7.8212290502793297E-2</v>
      </c>
      <c r="U119" s="92">
        <f>Table15[[#This Row],[MT%]]</f>
        <v>0.10091743119266056</v>
      </c>
      <c r="V119" s="98">
        <f>Table15[[#This Row],[NL%]]</f>
        <v>5.9196617336152217E-2</v>
      </c>
      <c r="W119" s="92"/>
      <c r="X119" s="98">
        <f>Table15[[#This Row],[PT%]]</f>
        <v>6.5600000000000006E-2</v>
      </c>
      <c r="Y119" s="92" t="str">
        <f>Table15[[#This Row],[SE%]]</f>
        <v/>
      </c>
      <c r="Z119" s="99">
        <f>Table15[[#This Row],[SI%]]</f>
        <v>5.3631284916201116E-2</v>
      </c>
      <c r="AA119" s="106"/>
      <c r="AB119" s="76">
        <f>AVERAGE(Table178910[[#This Row],[AT%]:[SI%]])</f>
        <v>6.7488807436971388E-2</v>
      </c>
      <c r="AC119" s="76">
        <f>MIN(Table178910[[#This Row],[AT%]:[SI%]])</f>
        <v>0</v>
      </c>
      <c r="AD119" s="76">
        <f>MAX(Table178910[[#This Row],[AT%]:[SI%]])</f>
        <v>0.1875</v>
      </c>
      <c r="AE119" s="76">
        <f>MEDIAN(Table178910[[#This Row],[AT%]:[SI%]])</f>
        <v>7.2727272727272724E-2</v>
      </c>
      <c r="AM119"/>
      <c r="AN119"/>
      <c r="AO119"/>
      <c r="AP119"/>
      <c r="AQ119"/>
      <c r="AR119"/>
      <c r="AS119"/>
      <c r="AT119"/>
    </row>
    <row r="120" spans="1:46">
      <c r="A120" s="79" t="s">
        <v>203</v>
      </c>
      <c r="B120" s="92">
        <f>Table15[[#This Row],[AT%]]</f>
        <v>0</v>
      </c>
      <c r="C120" s="92">
        <f>Table15[[#This Row],[BE%]]</f>
        <v>7.9800498753117205E-2</v>
      </c>
      <c r="D120" s="92">
        <f>Table15[[#This Row],[CY%]]</f>
        <v>8.2278481012658222E-2</v>
      </c>
      <c r="E120" s="92">
        <f>Table15[[#This Row],[CZ%]]</f>
        <v>7.1428571428571425E-2</v>
      </c>
      <c r="F120" s="92">
        <f>Table15[[#This Row],[DE-BavPrivSec%]]</f>
        <v>5.8823529411764705E-2</v>
      </c>
      <c r="G120" s="92">
        <f>Table15[[#This Row],[DK%]]</f>
        <v>3.125E-2</v>
      </c>
      <c r="H120" s="98">
        <f>Table15[[#This Row],[EE%]]</f>
        <v>0</v>
      </c>
      <c r="I120" s="98">
        <f>Table15[[#This Row],[EDPS%]]</f>
        <v>0.11594202898550725</v>
      </c>
      <c r="J120" s="92">
        <f>Table15[[#This Row],[EL%]]</f>
        <v>0</v>
      </c>
      <c r="K120" s="92">
        <f>Table15[[#This Row],[ES%]]</f>
        <v>8.7999999999999995E-2</v>
      </c>
      <c r="L120" s="98">
        <f>Table15[[#This Row],[FI%]]</f>
        <v>0.1</v>
      </c>
      <c r="M120" s="92">
        <f>Table15[[#This Row],[FR%]]</f>
        <v>0</v>
      </c>
      <c r="N120" s="98">
        <f>Table15[[#This Row],[HR%]]</f>
        <v>7.9181788188716601E-2</v>
      </c>
      <c r="O120" s="98">
        <f>Table15[[#This Row],[HU%]]</f>
        <v>7.4626865671641784E-2</v>
      </c>
      <c r="P120" s="98">
        <f>Table15[[#This Row],[IE%]]</f>
        <v>3.0303030303030304E-2</v>
      </c>
      <c r="Q120" s="98">
        <f>Table15[[#This Row],[IT%]]</f>
        <v>3.6363636363636362E-2</v>
      </c>
      <c r="R120" s="98">
        <f>Table15[[#This Row],[LI%]]</f>
        <v>0.12676056338028169</v>
      </c>
      <c r="S120" s="92">
        <f>Table15[[#This Row],[LT%]]</f>
        <v>0.1111111111111111</v>
      </c>
      <c r="T120" s="98">
        <f>Table15[[#This Row],[LV%]]</f>
        <v>0.13407821229050279</v>
      </c>
      <c r="U120" s="92">
        <f>Table15[[#This Row],[MT%]]</f>
        <v>0.11009174311926606</v>
      </c>
      <c r="V120" s="98">
        <f>Table15[[#This Row],[NL%]]</f>
        <v>0.10993657505285412</v>
      </c>
      <c r="W120" s="92"/>
      <c r="X120" s="98">
        <f>Table15[[#This Row],[PT%]]</f>
        <v>8.3199999999999996E-2</v>
      </c>
      <c r="Y120" s="92" t="str">
        <f>Table15[[#This Row],[SE%]]</f>
        <v/>
      </c>
      <c r="Z120" s="99">
        <f>Table15[[#This Row],[SI%]]</f>
        <v>6.0335195530726256E-2</v>
      </c>
      <c r="AA120" s="106"/>
      <c r="AB120" s="76">
        <f>AVERAGE(Table178910[[#This Row],[AT%]:[SI%]])</f>
        <v>6.8848340461016774E-2</v>
      </c>
      <c r="AC120" s="76">
        <f>MIN(Table178910[[#This Row],[AT%]:[SI%]])</f>
        <v>0</v>
      </c>
      <c r="AD120" s="76">
        <f>MAX(Table178910[[#This Row],[AT%]:[SI%]])</f>
        <v>0.13407821229050279</v>
      </c>
      <c r="AE120" s="76">
        <f>MEDIAN(Table178910[[#This Row],[AT%]:[SI%]])</f>
        <v>7.9181788188716601E-2</v>
      </c>
      <c r="AM120"/>
      <c r="AN120"/>
      <c r="AO120"/>
      <c r="AP120"/>
      <c r="AQ120"/>
      <c r="AR120"/>
      <c r="AS120"/>
      <c r="AT120"/>
    </row>
    <row r="121" spans="1:46">
      <c r="A121" s="79" t="s">
        <v>204</v>
      </c>
      <c r="B121" s="92">
        <f>Table15[[#This Row],[AT%]]</f>
        <v>0</v>
      </c>
      <c r="C121" s="92">
        <f>Table15[[#This Row],[BE%]]</f>
        <v>8.4788029925187039E-2</v>
      </c>
      <c r="D121" s="92">
        <f>Table15[[#This Row],[CY%]]</f>
        <v>6.3291139240506333E-2</v>
      </c>
      <c r="E121" s="92">
        <f>Table15[[#This Row],[CZ%]]</f>
        <v>0</v>
      </c>
      <c r="F121" s="92">
        <f>Table15[[#This Row],[DE-BavPrivSec%]]</f>
        <v>0</v>
      </c>
      <c r="G121" s="92">
        <f>Table15[[#This Row],[DK%]]</f>
        <v>0</v>
      </c>
      <c r="H121" s="98">
        <f>Table15[[#This Row],[EE%]]</f>
        <v>0.25</v>
      </c>
      <c r="I121" s="98">
        <f>Table15[[#This Row],[EDPS%]]</f>
        <v>2.8985507246376812E-2</v>
      </c>
      <c r="J121" s="92">
        <f>Table15[[#This Row],[EL%]]</f>
        <v>0</v>
      </c>
      <c r="K121" s="92">
        <f>Table15[[#This Row],[ES%]]</f>
        <v>0.13</v>
      </c>
      <c r="L121" s="98">
        <f>Table15[[#This Row],[FI%]]</f>
        <v>0.06</v>
      </c>
      <c r="M121" s="92">
        <f>Table15[[#This Row],[FR%]]</f>
        <v>0.14285714285714285</v>
      </c>
      <c r="N121" s="98">
        <f>Table15[[#This Row],[HR%]]</f>
        <v>0.14021774991751898</v>
      </c>
      <c r="O121" s="98">
        <f>Table15[[#This Row],[HU%]]</f>
        <v>8.2089552238805971E-2</v>
      </c>
      <c r="P121" s="98">
        <f>Table15[[#This Row],[IE%]]</f>
        <v>6.0606060606060608E-2</v>
      </c>
      <c r="Q121" s="98">
        <f>Table15[[#This Row],[IT%]]</f>
        <v>1.8181818181818181E-2</v>
      </c>
      <c r="R121" s="98">
        <f>Table15[[#This Row],[LI%]]</f>
        <v>0.18309859154929578</v>
      </c>
      <c r="S121" s="92">
        <f>Table15[[#This Row],[LT%]]</f>
        <v>0</v>
      </c>
      <c r="T121" s="98">
        <f>Table15[[#This Row],[LV%]]</f>
        <v>7.2625698324022353E-2</v>
      </c>
      <c r="U121" s="92">
        <f>Table15[[#This Row],[MT%]]</f>
        <v>0.15596330275229359</v>
      </c>
      <c r="V121" s="98">
        <f>Table15[[#This Row],[NL%]]</f>
        <v>8.3509513742071884E-2</v>
      </c>
      <c r="W121" s="92"/>
      <c r="X121" s="98">
        <f>Table15[[#This Row],[PT%]]</f>
        <v>7.8399999999999997E-2</v>
      </c>
      <c r="Y121" s="92" t="str">
        <f>Table15[[#This Row],[SE%]]</f>
        <v/>
      </c>
      <c r="Z121" s="99">
        <f>Table15[[#This Row],[SI%]]</f>
        <v>8.3798882681564241E-2</v>
      </c>
      <c r="AA121" s="106"/>
      <c r="AB121" s="76">
        <f>AVERAGE(Table178910[[#This Row],[AT%]:[SI%]])</f>
        <v>7.4713608228811498E-2</v>
      </c>
      <c r="AC121" s="76">
        <f>MIN(Table178910[[#This Row],[AT%]:[SI%]])</f>
        <v>0</v>
      </c>
      <c r="AD121" s="76">
        <f>MAX(Table178910[[#This Row],[AT%]:[SI%]])</f>
        <v>0.25</v>
      </c>
      <c r="AE121" s="76">
        <f>MEDIAN(Table178910[[#This Row],[AT%]:[SI%]])</f>
        <v>7.2625698324022353E-2</v>
      </c>
      <c r="AM121"/>
      <c r="AN121"/>
      <c r="AO121"/>
      <c r="AP121"/>
      <c r="AQ121"/>
      <c r="AR121"/>
      <c r="AS121"/>
      <c r="AT121"/>
    </row>
    <row r="122" spans="1:46">
      <c r="A122" s="79" t="s">
        <v>205</v>
      </c>
      <c r="B122" s="92">
        <f>Table15[[#This Row],[AT%]]</f>
        <v>0</v>
      </c>
      <c r="C122" s="92">
        <f>Table15[[#This Row],[BE%]]</f>
        <v>0.10473815461346633</v>
      </c>
      <c r="D122" s="92">
        <f>Table15[[#This Row],[CY%]]</f>
        <v>7.9113924050632917E-2</v>
      </c>
      <c r="E122" s="92">
        <f>Table15[[#This Row],[CZ%]]</f>
        <v>7.1428571428571425E-2</v>
      </c>
      <c r="F122" s="92">
        <f>Table15[[#This Row],[DE-BavPrivSec%]]</f>
        <v>0</v>
      </c>
      <c r="G122" s="92">
        <f>Table15[[#This Row],[DK%]]</f>
        <v>0</v>
      </c>
      <c r="H122" s="98">
        <f>Table15[[#This Row],[EE%]]</f>
        <v>0</v>
      </c>
      <c r="I122" s="98">
        <f>Table15[[#This Row],[EDPS%]]</f>
        <v>4.3478260869565216E-2</v>
      </c>
      <c r="J122" s="92">
        <f>Table15[[#This Row],[EL%]]</f>
        <v>3.5714285714285712E-2</v>
      </c>
      <c r="K122" s="92">
        <f>Table15[[#This Row],[ES%]]</f>
        <v>0.14699999999999999</v>
      </c>
      <c r="L122" s="98">
        <f>Table15[[#This Row],[FI%]]</f>
        <v>0.1</v>
      </c>
      <c r="M122" s="92">
        <f>Table15[[#This Row],[FR%]]</f>
        <v>0</v>
      </c>
      <c r="N122" s="98">
        <f>Table15[[#This Row],[HR%]]</f>
        <v>0.30550973276146487</v>
      </c>
      <c r="O122" s="98">
        <f>Table15[[#This Row],[HU%]]</f>
        <v>8.9552238805970144E-2</v>
      </c>
      <c r="P122" s="98">
        <f>Table15[[#This Row],[IE%]]</f>
        <v>0</v>
      </c>
      <c r="Q122" s="98">
        <f>Table15[[#This Row],[IT%]]</f>
        <v>3.6363636363636362E-2</v>
      </c>
      <c r="R122" s="98">
        <f>Table15[[#This Row],[LI%]]</f>
        <v>9.8591549295774641E-2</v>
      </c>
      <c r="S122" s="92">
        <f>Table15[[#This Row],[LT%]]</f>
        <v>0</v>
      </c>
      <c r="T122" s="98">
        <f>Table15[[#This Row],[LV%]]</f>
        <v>2.7932960893854747E-2</v>
      </c>
      <c r="U122" s="92">
        <f>Table15[[#This Row],[MT%]]</f>
        <v>9.1743119266055051E-2</v>
      </c>
      <c r="V122" s="98">
        <f>Table15[[#This Row],[NL%]]</f>
        <v>0.17547568710359407</v>
      </c>
      <c r="W122" s="92"/>
      <c r="X122" s="98">
        <f>Table15[[#This Row],[PT%]]</f>
        <v>9.4399999999999998E-2</v>
      </c>
      <c r="Y122" s="92" t="str">
        <f>Table15[[#This Row],[SE%]]</f>
        <v/>
      </c>
      <c r="Z122" s="99">
        <f>Table15[[#This Row],[SI%]]</f>
        <v>0.16312849162011173</v>
      </c>
      <c r="AA122" s="106"/>
      <c r="AB122" s="76">
        <f>AVERAGE(Table178910[[#This Row],[AT%]:[SI%]])</f>
        <v>7.2355244034216656E-2</v>
      </c>
      <c r="AC122" s="76">
        <f>MIN(Table178910[[#This Row],[AT%]:[SI%]])</f>
        <v>0</v>
      </c>
      <c r="AD122" s="76">
        <f>MAX(Table178910[[#This Row],[AT%]:[SI%]])</f>
        <v>0.30550973276146487</v>
      </c>
      <c r="AE122" s="76">
        <f>MEDIAN(Table178910[[#This Row],[AT%]:[SI%]])</f>
        <v>7.1428571428571425E-2</v>
      </c>
      <c r="AM122"/>
      <c r="AN122"/>
      <c r="AO122"/>
      <c r="AP122"/>
      <c r="AQ122"/>
      <c r="AR122"/>
      <c r="AS122"/>
      <c r="AT122"/>
    </row>
    <row r="123" spans="1:46" ht="23.25">
      <c r="A123" s="79" t="s">
        <v>206</v>
      </c>
      <c r="B123" s="92">
        <f>Table15[[#This Row],[AT%]]</f>
        <v>0</v>
      </c>
      <c r="C123" s="92">
        <f>Table15[[#This Row],[BE%]]</f>
        <v>0.17955112219451372</v>
      </c>
      <c r="D123" s="92">
        <f>Table15[[#This Row],[CY%]]</f>
        <v>0.16139240506329114</v>
      </c>
      <c r="E123" s="92">
        <f>Table15[[#This Row],[CZ%]]</f>
        <v>0</v>
      </c>
      <c r="F123" s="92" t="str">
        <f>Table15[[#This Row],[DE-BavPrivSec%]]</f>
        <v/>
      </c>
      <c r="G123" s="92">
        <f>Table15[[#This Row],[DK%]]</f>
        <v>0.11458333333333333</v>
      </c>
      <c r="H123" s="98">
        <f>Table15[[#This Row],[EE%]]</f>
        <v>0</v>
      </c>
      <c r="I123" s="98">
        <f>Table15[[#This Row],[EDPS%]]</f>
        <v>0</v>
      </c>
      <c r="J123" s="92">
        <f>Table15[[#This Row],[EL%]]</f>
        <v>0.21428571428571427</v>
      </c>
      <c r="K123" s="92">
        <f>Table15[[#This Row],[ES%]]</f>
        <v>0</v>
      </c>
      <c r="L123" s="98">
        <f>Table15[[#This Row],[FI%]]</f>
        <v>0.04</v>
      </c>
      <c r="M123" s="92">
        <f>Table15[[#This Row],[FR%]]</f>
        <v>0</v>
      </c>
      <c r="N123" s="98">
        <f>Table15[[#This Row],[HR%]]</f>
        <v>9.3038601121742004E-2</v>
      </c>
      <c r="O123" s="98">
        <f>Table15[[#This Row],[HU%]]</f>
        <v>0.13432835820895522</v>
      </c>
      <c r="P123" s="98">
        <f>Table15[[#This Row],[IE%]]</f>
        <v>0.12121212121212122</v>
      </c>
      <c r="Q123" s="98">
        <f>Table15[[#This Row],[IT%]]</f>
        <v>1.8181818181818181E-2</v>
      </c>
      <c r="R123" s="98">
        <f>Table15[[#This Row],[LI%]]</f>
        <v>0.15492957746478872</v>
      </c>
      <c r="S123" s="92">
        <f>Table15[[#This Row],[LT%]]</f>
        <v>0.44444444444444442</v>
      </c>
      <c r="T123" s="98">
        <f>Table15[[#This Row],[LV%]]</f>
        <v>0.27932960893854747</v>
      </c>
      <c r="U123" s="92">
        <f>Table15[[#This Row],[MT%]]</f>
        <v>0.16513761467889909</v>
      </c>
      <c r="V123" s="98">
        <f>Table15[[#This Row],[NL%]]</f>
        <v>0.15433403805496829</v>
      </c>
      <c r="W123" s="92"/>
      <c r="X123" s="98">
        <f>Table15[[#This Row],[PT%]]</f>
        <v>0.28000000000000003</v>
      </c>
      <c r="Y123" s="92" t="str">
        <f>Table15[[#This Row],[SE%]]</f>
        <v/>
      </c>
      <c r="Z123" s="99">
        <f>Table15[[#This Row],[SI%]]</f>
        <v>4.1340782122905026E-2</v>
      </c>
      <c r="AA123" s="106"/>
      <c r="AB123" s="76">
        <f>AVERAGE(Table178910[[#This Row],[AT%]:[SI%]])</f>
        <v>0.11800406996845648</v>
      </c>
      <c r="AC123" s="76">
        <f>MIN(Table178910[[#This Row],[AT%]:[SI%]])</f>
        <v>0</v>
      </c>
      <c r="AD123" s="76">
        <f>MAX(Table178910[[#This Row],[AT%]:[SI%]])</f>
        <v>0.44444444444444442</v>
      </c>
      <c r="AE123" s="76">
        <f>MEDIAN(Table178910[[#This Row],[AT%]:[SI%]])</f>
        <v>0.11789772727272727</v>
      </c>
      <c r="AG123" s="56"/>
      <c r="AM123"/>
      <c r="AN123"/>
      <c r="AO123"/>
      <c r="AP123"/>
      <c r="AQ123"/>
      <c r="AR123"/>
      <c r="AS123"/>
      <c r="AT123"/>
    </row>
    <row r="124" spans="1:46">
      <c r="A124" s="79" t="s">
        <v>126</v>
      </c>
      <c r="B124" s="92">
        <f>Table15[[#This Row],[AT%]]</f>
        <v>9.0909090909090912E-2</v>
      </c>
      <c r="C124" s="92">
        <f>Table15[[#This Row],[BE%]]</f>
        <v>4.738154613466334E-2</v>
      </c>
      <c r="D124" s="92">
        <f>Table15[[#This Row],[CY%]]</f>
        <v>9.1772151898734181E-2</v>
      </c>
      <c r="E124" s="92">
        <f>Table15[[#This Row],[CZ%]]</f>
        <v>0</v>
      </c>
      <c r="F124" s="92" t="str">
        <f>Table15[[#This Row],[DE-BavPrivSec%]]</f>
        <v/>
      </c>
      <c r="G124" s="92">
        <f>Table15[[#This Row],[DK%]]</f>
        <v>8.3333333333333329E-2</v>
      </c>
      <c r="H124" s="98">
        <f>Table15[[#This Row],[EE%]]</f>
        <v>6.25E-2</v>
      </c>
      <c r="I124" s="98">
        <f>Table15[[#This Row],[EDPS%]]</f>
        <v>0.2608695652173913</v>
      </c>
      <c r="J124" s="92">
        <f>Table15[[#This Row],[EL%]]</f>
        <v>0.21428571428571427</v>
      </c>
      <c r="K124" s="92">
        <f>Table15[[#This Row],[ES%]]</f>
        <v>0</v>
      </c>
      <c r="L124" s="98">
        <f>Table15[[#This Row],[FI%]]</f>
        <v>0</v>
      </c>
      <c r="M124" s="92">
        <f>Table15[[#This Row],[FR%]]</f>
        <v>0</v>
      </c>
      <c r="N124" s="98">
        <f>Table15[[#This Row],[HR%]]</f>
        <v>0.21873968987132961</v>
      </c>
      <c r="O124" s="98">
        <f>Table15[[#This Row],[HU%]]</f>
        <v>0.2462686567164179</v>
      </c>
      <c r="P124" s="98">
        <f>Table15[[#This Row],[IE%]]</f>
        <v>3.0303030303030304E-2</v>
      </c>
      <c r="Q124" s="98">
        <f>Table15[[#This Row],[IT%]]</f>
        <v>0.14545454545454545</v>
      </c>
      <c r="R124" s="98">
        <f>Table15[[#This Row],[LI%]]</f>
        <v>7.0422535211267609E-2</v>
      </c>
      <c r="S124" s="92">
        <f>Table15[[#This Row],[LT%]]</f>
        <v>0</v>
      </c>
      <c r="T124" s="98">
        <f>Table15[[#This Row],[LV%]]</f>
        <v>0.1005586592178771</v>
      </c>
      <c r="U124" s="92">
        <f>Table15[[#This Row],[MT%]]</f>
        <v>6.4220183486238536E-2</v>
      </c>
      <c r="V124" s="98">
        <f>Table15[[#This Row],[NL%]]</f>
        <v>2.748414376321353E-2</v>
      </c>
      <c r="W124" s="92"/>
      <c r="X124" s="98">
        <f>Table15[[#This Row],[PT%]]</f>
        <v>7.8399999999999997E-2</v>
      </c>
      <c r="Y124" s="92" t="str">
        <f>Table15[[#This Row],[SE%]]</f>
        <v/>
      </c>
      <c r="Z124" s="99">
        <f>Table15[[#This Row],[SI%]]</f>
        <v>0.43798882681564244</v>
      </c>
      <c r="AA124" s="106"/>
      <c r="AB124" s="76">
        <f>AVERAGE(Table178910[[#This Row],[AT%]:[SI%]])</f>
        <v>0.10322234875538588</v>
      </c>
      <c r="AC124" s="76">
        <f>MIN(Table178910[[#This Row],[AT%]:[SI%]])</f>
        <v>0</v>
      </c>
      <c r="AD124" s="76">
        <f>MAX(Table178910[[#This Row],[AT%]:[SI%]])</f>
        <v>0.43798882681564244</v>
      </c>
      <c r="AE124" s="76">
        <f>MEDIAN(Table178910[[#This Row],[AT%]:[SI%]])</f>
        <v>7.4411267605633796E-2</v>
      </c>
      <c r="AG124" s="56"/>
      <c r="AM124"/>
      <c r="AN124"/>
      <c r="AO124"/>
      <c r="AP124"/>
      <c r="AQ124"/>
      <c r="AR124"/>
      <c r="AS124"/>
      <c r="AT124"/>
    </row>
    <row r="125" spans="1:46" ht="156.75">
      <c r="A125" s="82" t="s">
        <v>346</v>
      </c>
      <c r="B125" s="92"/>
      <c r="C125" s="92"/>
      <c r="D125" s="92"/>
      <c r="E125" s="92"/>
      <c r="F125" s="92" t="str">
        <f>Table15[[#This Row],[DE-BavPrivSec%]]</f>
        <v>our organisations did not answer this including the DPO.</v>
      </c>
      <c r="G125" s="92"/>
      <c r="H125" s="98"/>
      <c r="I125" s="98"/>
      <c r="J125" s="92"/>
      <c r="K125" s="92"/>
      <c r="L125" s="98"/>
      <c r="M125" s="92"/>
      <c r="N125" s="98"/>
      <c r="O125" s="98"/>
      <c r="P125" s="98"/>
      <c r="Q125" s="98"/>
      <c r="R125" s="98"/>
      <c r="S125" s="92"/>
      <c r="T125" s="98"/>
      <c r="U125" s="92"/>
      <c r="V125" s="98"/>
      <c r="W125" s="92"/>
      <c r="X125" s="98"/>
      <c r="Y125" s="92"/>
      <c r="Z125" s="99"/>
      <c r="AA125" s="106"/>
      <c r="AB125" s="77" t="s">
        <v>316</v>
      </c>
      <c r="AC125" s="77" t="s">
        <v>317</v>
      </c>
      <c r="AD125" s="77" t="s">
        <v>318</v>
      </c>
      <c r="AE125" s="77" t="s">
        <v>319</v>
      </c>
      <c r="AM125"/>
      <c r="AN125"/>
      <c r="AO125"/>
      <c r="AP125"/>
      <c r="AQ125"/>
      <c r="AR125"/>
      <c r="AS125"/>
      <c r="AT125"/>
    </row>
    <row r="126" spans="1:46">
      <c r="A126" s="79" t="s">
        <v>208</v>
      </c>
      <c r="B126" s="92">
        <f>Table15[[#This Row],[AT%]]</f>
        <v>0</v>
      </c>
      <c r="C126" s="92">
        <f>Table15[[#This Row],[BE%]]</f>
        <v>0.49376558603491272</v>
      </c>
      <c r="D126" s="92">
        <f>Table15[[#This Row],[CY%]]</f>
        <v>0.1550632911392405</v>
      </c>
      <c r="E126" s="92">
        <f>Table15[[#This Row],[CZ%]]</f>
        <v>0</v>
      </c>
      <c r="F126" s="100">
        <f>Table15[[#This Row],[DE-BavPrivSec%]]</f>
        <v>0.76470588235294112</v>
      </c>
      <c r="G126" s="92">
        <f>Table15[[#This Row],[DK%]]</f>
        <v>0.21875</v>
      </c>
      <c r="H126" s="98">
        <f>Table15[[#This Row],[EE%]]</f>
        <v>1</v>
      </c>
      <c r="I126" s="98">
        <f>Table15[[#This Row],[EDPS%]]</f>
        <v>0.30434782608695654</v>
      </c>
      <c r="J126" s="92">
        <f>Table15[[#This Row],[EL%]]</f>
        <v>0.21428571428571427</v>
      </c>
      <c r="K126" s="92">
        <f>Table15[[#This Row],[ES%]]</f>
        <v>0.315</v>
      </c>
      <c r="L126" s="98">
        <f>Table15[[#This Row],[FI%]]</f>
        <v>0.2</v>
      </c>
      <c r="M126" s="92">
        <f>Table15[[#This Row],[FR%]]</f>
        <v>7.1428571428571425E-2</v>
      </c>
      <c r="N126" s="98">
        <f>Table15[[#This Row],[HR%]]</f>
        <v>0.14219729462223687</v>
      </c>
      <c r="O126" s="98">
        <f>Table15[[#This Row],[HU%]]</f>
        <v>0.23134328358208955</v>
      </c>
      <c r="P126" s="98">
        <f>Table15[[#This Row],[IE%]]</f>
        <v>0.21212121212121213</v>
      </c>
      <c r="Q126" s="98">
        <f>Table15[[#This Row],[IT%]]</f>
        <v>0.16363636363636364</v>
      </c>
      <c r="R126" s="98">
        <f>Table15[[#This Row],[LI%]]</f>
        <v>0.42253521126760563</v>
      </c>
      <c r="S126" s="92">
        <f>Table15[[#This Row],[LT%]]</f>
        <v>0.55555555555555558</v>
      </c>
      <c r="T126" s="98">
        <f>Table15[[#This Row],[LV%]]</f>
        <v>0.13407821229050279</v>
      </c>
      <c r="U126" s="92">
        <f>Table15[[#This Row],[MT%]]</f>
        <v>0.45871559633027525</v>
      </c>
      <c r="V126" s="98">
        <f>Table15[[#This Row],[NL%]]</f>
        <v>0.2536997885835095</v>
      </c>
      <c r="W126" s="92"/>
      <c r="X126" s="98">
        <f>Table15[[#This Row],[PT%]]</f>
        <v>0.4592</v>
      </c>
      <c r="Y126" s="92">
        <f>Table15[[#This Row],[SE%]]</f>
        <v>0</v>
      </c>
      <c r="Z126" s="99">
        <f>Table15[[#This Row],[SI%]]</f>
        <v>0.18100558659217877</v>
      </c>
      <c r="AA126" s="106"/>
      <c r="AB126" s="76">
        <f>AVERAGE(Table178910[[#This Row],[AT%]:[SI%]])</f>
        <v>0.28964312399624453</v>
      </c>
      <c r="AC126" s="76">
        <f>MIN(Table178910[[#This Row],[AT%]:[SI%]])</f>
        <v>0</v>
      </c>
      <c r="AD126" s="76">
        <f>MAX(Table178910[[#This Row],[AT%]:[SI%]])</f>
        <v>1</v>
      </c>
      <c r="AE126" s="76">
        <f>MEDIAN(Table178910[[#This Row],[AT%]:[SI%]])</f>
        <v>0.21651785714285715</v>
      </c>
      <c r="AM126"/>
      <c r="AN126"/>
      <c r="AO126"/>
      <c r="AP126"/>
      <c r="AQ126"/>
      <c r="AR126"/>
      <c r="AS126"/>
      <c r="AT126"/>
    </row>
    <row r="127" spans="1:46">
      <c r="A127" s="79" t="s">
        <v>209</v>
      </c>
      <c r="B127" s="92">
        <f>Table15[[#This Row],[AT%]]</f>
        <v>0</v>
      </c>
      <c r="C127" s="92">
        <f>Table15[[#This Row],[BE%]]</f>
        <v>0.23192019950124687</v>
      </c>
      <c r="D127" s="92">
        <f>Table15[[#This Row],[CY%]]</f>
        <v>0.18354430379746836</v>
      </c>
      <c r="E127" s="92">
        <f>Table15[[#This Row],[CZ%]]</f>
        <v>0.2857142857142857</v>
      </c>
      <c r="F127" s="100">
        <f>Table15[[#This Row],[DE-BavPrivSec%]]</f>
        <v>5.8823529411764705E-2</v>
      </c>
      <c r="G127" s="92">
        <f>Table15[[#This Row],[DK%]]</f>
        <v>0.23958333333333334</v>
      </c>
      <c r="H127" s="98">
        <f>Table15[[#This Row],[EE%]]</f>
        <v>0</v>
      </c>
      <c r="I127" s="98">
        <f>Table15[[#This Row],[EDPS%]]</f>
        <v>0.39130434782608697</v>
      </c>
      <c r="J127" s="92">
        <f>Table15[[#This Row],[EL%]]</f>
        <v>0.10714285714285714</v>
      </c>
      <c r="K127" s="92">
        <f>Table15[[#This Row],[ES%]]</f>
        <v>9.6000000000000002E-2</v>
      </c>
      <c r="L127" s="98">
        <f>Table15[[#This Row],[FI%]]</f>
        <v>0.28000000000000003</v>
      </c>
      <c r="M127" s="92">
        <f>Table15[[#This Row],[FR%]]</f>
        <v>0.42857142857142855</v>
      </c>
      <c r="N127" s="98">
        <f>Table15[[#This Row],[HR%]]</f>
        <v>0.17980864401187727</v>
      </c>
      <c r="O127" s="98">
        <f>Table15[[#This Row],[HU%]]</f>
        <v>0.15671641791044777</v>
      </c>
      <c r="P127" s="98">
        <f>Table15[[#This Row],[IE%]]</f>
        <v>0.22727272727272727</v>
      </c>
      <c r="Q127" s="98">
        <f>Table15[[#This Row],[IT%]]</f>
        <v>3.6363636363636362E-2</v>
      </c>
      <c r="R127" s="98">
        <f>Table15[[#This Row],[LI%]]</f>
        <v>0.23943661971830985</v>
      </c>
      <c r="S127" s="92">
        <f>Table15[[#This Row],[LT%]]</f>
        <v>0.33333333333333331</v>
      </c>
      <c r="T127" s="98">
        <f>Table15[[#This Row],[LV%]]</f>
        <v>0.34636871508379891</v>
      </c>
      <c r="U127" s="92">
        <f>Table15[[#This Row],[MT%]]</f>
        <v>0.14678899082568808</v>
      </c>
      <c r="V127" s="98">
        <f>Table15[[#This Row],[NL%]]</f>
        <v>0.39112050739957716</v>
      </c>
      <c r="W127" s="92"/>
      <c r="X127" s="98">
        <f>Table15[[#This Row],[PT%]]</f>
        <v>0.16</v>
      </c>
      <c r="Y127" s="92">
        <f>Table15[[#This Row],[SE%]]</f>
        <v>0.10416666666666667</v>
      </c>
      <c r="Z127" s="99">
        <f>Table15[[#This Row],[SI%]]</f>
        <v>0.14078212290502792</v>
      </c>
      <c r="AA127" s="106"/>
      <c r="AB127" s="76">
        <f>AVERAGE(Table178910[[#This Row],[AT%]:[SI%]])</f>
        <v>0.19853177778289843</v>
      </c>
      <c r="AC127" s="76">
        <f>MIN(Table178910[[#This Row],[AT%]:[SI%]])</f>
        <v>0</v>
      </c>
      <c r="AD127" s="76">
        <f>MAX(Table178910[[#This Row],[AT%]:[SI%]])</f>
        <v>0.42857142857142855</v>
      </c>
      <c r="AE127" s="76">
        <f>MEDIAN(Table178910[[#This Row],[AT%]:[SI%]])</f>
        <v>0.18167647390467281</v>
      </c>
      <c r="AM127"/>
      <c r="AN127"/>
      <c r="AO127"/>
      <c r="AP127"/>
      <c r="AQ127"/>
      <c r="AR127"/>
      <c r="AS127"/>
      <c r="AT127"/>
    </row>
    <row r="128" spans="1:46">
      <c r="A128" s="79" t="s">
        <v>210</v>
      </c>
      <c r="B128" s="92">
        <f>Table15[[#This Row],[AT%]]</f>
        <v>0.18181818181818182</v>
      </c>
      <c r="C128" s="92">
        <f>Table15[[#This Row],[BE%]]</f>
        <v>0.13216957605985039</v>
      </c>
      <c r="D128" s="92">
        <f>Table15[[#This Row],[CY%]]</f>
        <v>0.17088607594936708</v>
      </c>
      <c r="E128" s="92">
        <f>Table15[[#This Row],[CZ%]]</f>
        <v>0.6428571428571429</v>
      </c>
      <c r="F128" s="100">
        <f>Table15[[#This Row],[DE-BavPrivSec%]]</f>
        <v>0.11764705882352941</v>
      </c>
      <c r="G128" s="92">
        <f>Table15[[#This Row],[DK%]]</f>
        <v>0.125</v>
      </c>
      <c r="H128" s="98">
        <f>Table15[[#This Row],[EE%]]</f>
        <v>0</v>
      </c>
      <c r="I128" s="98">
        <f>Table15[[#This Row],[EDPS%]]</f>
        <v>0.13043478260869565</v>
      </c>
      <c r="J128" s="92">
        <f>Table15[[#This Row],[EL%]]</f>
        <v>0.21428571428571427</v>
      </c>
      <c r="K128" s="92">
        <f>Table15[[#This Row],[ES%]]</f>
        <v>0.253</v>
      </c>
      <c r="L128" s="98">
        <f>Table15[[#This Row],[FI%]]</f>
        <v>0.24</v>
      </c>
      <c r="M128" s="92">
        <f>Table15[[#This Row],[FR%]]</f>
        <v>7.1428571428571425E-2</v>
      </c>
      <c r="N128" s="98">
        <f>Table15[[#This Row],[HR%]]</f>
        <v>0.18145826459914219</v>
      </c>
      <c r="O128" s="98">
        <f>Table15[[#This Row],[HU%]]</f>
        <v>0.12686567164179105</v>
      </c>
      <c r="P128" s="98">
        <f>Table15[[#This Row],[IE%]]</f>
        <v>0.21212121212121213</v>
      </c>
      <c r="Q128" s="98">
        <f>Table15[[#This Row],[IT%]]</f>
        <v>0.30909090909090908</v>
      </c>
      <c r="R128" s="98">
        <f>Table15[[#This Row],[LI%]]</f>
        <v>0.15492957746478872</v>
      </c>
      <c r="S128" s="92">
        <f>Table15[[#This Row],[LT%]]</f>
        <v>0.1111111111111111</v>
      </c>
      <c r="T128" s="98">
        <f>Table15[[#This Row],[LV%]]</f>
        <v>6.1452513966480445E-2</v>
      </c>
      <c r="U128" s="92">
        <f>Table15[[#This Row],[MT%]]</f>
        <v>0.15596330275229359</v>
      </c>
      <c r="V128" s="98">
        <f>Table15[[#This Row],[NL%]]</f>
        <v>0.14799154334038056</v>
      </c>
      <c r="W128" s="92"/>
      <c r="X128" s="98">
        <f>Table15[[#This Row],[PT%]]</f>
        <v>0.192</v>
      </c>
      <c r="Y128" s="92">
        <f>Table15[[#This Row],[SE%]]</f>
        <v>0.35416666666666669</v>
      </c>
      <c r="Z128" s="99">
        <f>Table15[[#This Row],[SI%]]</f>
        <v>0.16871508379888267</v>
      </c>
      <c r="AA128" s="106"/>
      <c r="AB128" s="76">
        <f>AVERAGE(Table178910[[#This Row],[AT%]:[SI%]])</f>
        <v>0.18564137334936301</v>
      </c>
      <c r="AC128" s="76">
        <f>MIN(Table178910[[#This Row],[AT%]:[SI%]])</f>
        <v>0</v>
      </c>
      <c r="AD128" s="76">
        <f>MAX(Table178910[[#This Row],[AT%]:[SI%]])</f>
        <v>0.6428571428571429</v>
      </c>
      <c r="AE128" s="76">
        <f>MEDIAN(Table178910[[#This Row],[AT%]:[SI%]])</f>
        <v>0.16233919327558813</v>
      </c>
      <c r="AM128"/>
      <c r="AN128"/>
      <c r="AO128"/>
      <c r="AP128"/>
      <c r="AQ128"/>
      <c r="AR128"/>
      <c r="AS128"/>
      <c r="AT128"/>
    </row>
    <row r="129" spans="1:46">
      <c r="A129" s="79" t="s">
        <v>211</v>
      </c>
      <c r="B129" s="92">
        <f>Table15[[#This Row],[AT%]]</f>
        <v>0.36363636363636365</v>
      </c>
      <c r="C129" s="92">
        <f>Table15[[#This Row],[BE%]]</f>
        <v>5.2369077306733167E-2</v>
      </c>
      <c r="D129" s="92">
        <f>Table15[[#This Row],[CY%]]</f>
        <v>0.12025316455696203</v>
      </c>
      <c r="E129" s="92">
        <f>Table15[[#This Row],[CZ%]]</f>
        <v>7.1428571428571425E-2</v>
      </c>
      <c r="F129" s="100">
        <f>Table15[[#This Row],[DE-BavPrivSec%]]</f>
        <v>0.41176470588235292</v>
      </c>
      <c r="G129" s="92">
        <f>Table15[[#This Row],[DK%]]</f>
        <v>0.10416666666666667</v>
      </c>
      <c r="H129" s="98">
        <f>Table15[[#This Row],[EE%]]</f>
        <v>0</v>
      </c>
      <c r="I129" s="98">
        <f>Table15[[#This Row],[EDPS%]]</f>
        <v>5.7971014492753624E-2</v>
      </c>
      <c r="J129" s="92">
        <f>Table15[[#This Row],[EL%]]</f>
        <v>0.10714285714285714</v>
      </c>
      <c r="K129" s="92">
        <f>Table15[[#This Row],[ES%]]</f>
        <v>0.115</v>
      </c>
      <c r="L129" s="98">
        <f>Table15[[#This Row],[FI%]]</f>
        <v>0.08</v>
      </c>
      <c r="M129" s="92">
        <f>Table15[[#This Row],[FR%]]</f>
        <v>7.1428571428571425E-2</v>
      </c>
      <c r="N129" s="98">
        <f>Table15[[#This Row],[HR%]]</f>
        <v>8.709996700758825E-2</v>
      </c>
      <c r="O129" s="98">
        <f>Table15[[#This Row],[HU%]]</f>
        <v>4.4776119402985072E-2</v>
      </c>
      <c r="P129" s="98">
        <f>Table15[[#This Row],[IE%]]</f>
        <v>0.22727272727272727</v>
      </c>
      <c r="Q129" s="98">
        <f>Table15[[#This Row],[IT%]]</f>
        <v>0.18181818181818182</v>
      </c>
      <c r="R129" s="98">
        <f>Table15[[#This Row],[LI%]]</f>
        <v>5.6338028169014086E-2</v>
      </c>
      <c r="S129" s="92">
        <f>Table15[[#This Row],[LT%]]</f>
        <v>0</v>
      </c>
      <c r="T129" s="98">
        <f>Table15[[#This Row],[LV%]]</f>
        <v>7.8212290502793297E-2</v>
      </c>
      <c r="U129" s="92">
        <f>Table15[[#This Row],[MT%]]</f>
        <v>0.10091743119266056</v>
      </c>
      <c r="V129" s="98">
        <f>Table15[[#This Row],[NL%]]</f>
        <v>6.2367864693446087E-2</v>
      </c>
      <c r="W129" s="92"/>
      <c r="X129" s="98">
        <f>Table15[[#This Row],[PT%]]</f>
        <v>6.7199999999999996E-2</v>
      </c>
      <c r="Y129" s="92">
        <f>Table15[[#This Row],[SE%]]</f>
        <v>0.125</v>
      </c>
      <c r="Z129" s="99">
        <f>Table15[[#This Row],[SI%]]</f>
        <v>0.10837988826815642</v>
      </c>
      <c r="AA129" s="106"/>
      <c r="AB129" s="76">
        <f>AVERAGE(Table178910[[#This Row],[AT%]:[SI%]])</f>
        <v>0.11227264545289105</v>
      </c>
      <c r="AC129" s="76">
        <f>MIN(Table178910[[#This Row],[AT%]:[SI%]])</f>
        <v>0</v>
      </c>
      <c r="AD129" s="76">
        <f>MAX(Table178910[[#This Row],[AT%]:[SI%]])</f>
        <v>0.41176470588235292</v>
      </c>
      <c r="AE129" s="76">
        <f>MEDIAN(Table178910[[#This Row],[AT%]:[SI%]])</f>
        <v>8.3549983503794126E-2</v>
      </c>
      <c r="AM129"/>
      <c r="AN129"/>
      <c r="AO129"/>
      <c r="AP129"/>
      <c r="AQ129"/>
      <c r="AR129"/>
      <c r="AS129"/>
      <c r="AT129"/>
    </row>
    <row r="130" spans="1:46">
      <c r="A130" s="79" t="s">
        <v>212</v>
      </c>
      <c r="B130" s="92">
        <f>Table15[[#This Row],[AT%]]</f>
        <v>9.0909090909090912E-2</v>
      </c>
      <c r="C130" s="92">
        <f>Table15[[#This Row],[BE%]]</f>
        <v>1.4962593516209476E-2</v>
      </c>
      <c r="D130" s="92">
        <f>Table15[[#This Row],[CY%]]</f>
        <v>3.4810126582278479E-2</v>
      </c>
      <c r="E130" s="92">
        <f>Table15[[#This Row],[CZ%]]</f>
        <v>0</v>
      </c>
      <c r="F130" s="100">
        <f>Table15[[#This Row],[DE-BavPrivSec%]]</f>
        <v>5.8823529411764705E-2</v>
      </c>
      <c r="G130" s="92">
        <f>Table15[[#This Row],[DK%]]</f>
        <v>2.0833333333333332E-2</v>
      </c>
      <c r="H130" s="98">
        <f>Table15[[#This Row],[EE%]]</f>
        <v>0</v>
      </c>
      <c r="I130" s="98">
        <f>Table15[[#This Row],[EDPS%]]</f>
        <v>0.10144927536231885</v>
      </c>
      <c r="J130" s="92">
        <f>Table15[[#This Row],[EL%]]</f>
        <v>3.5714285714285712E-2</v>
      </c>
      <c r="K130" s="92">
        <f>Table15[[#This Row],[ES%]]</f>
        <v>7.4999999999999997E-2</v>
      </c>
      <c r="L130" s="98">
        <f>Table15[[#This Row],[FI%]]</f>
        <v>0.06</v>
      </c>
      <c r="M130" s="92">
        <f>Table15[[#This Row],[FR%]]</f>
        <v>7.1428571428571425E-2</v>
      </c>
      <c r="N130" s="98">
        <f>Table15[[#This Row],[HR%]]</f>
        <v>3.8601121741999339E-2</v>
      </c>
      <c r="O130" s="98">
        <f>Table15[[#This Row],[HU%]]</f>
        <v>7.462686567164179E-3</v>
      </c>
      <c r="P130" s="98">
        <f>Table15[[#This Row],[IE%]]</f>
        <v>3.0303030303030304E-2</v>
      </c>
      <c r="Q130" s="98">
        <f>Table15[[#This Row],[IT%]]</f>
        <v>0.14545454545454545</v>
      </c>
      <c r="R130" s="98">
        <f>Table15[[#This Row],[LI%]]</f>
        <v>1.4084507042253521E-2</v>
      </c>
      <c r="S130" s="92">
        <f>Table15[[#This Row],[LT%]]</f>
        <v>0</v>
      </c>
      <c r="T130" s="98">
        <f>Table15[[#This Row],[LV%]]</f>
        <v>0</v>
      </c>
      <c r="U130" s="92">
        <f>Table15[[#This Row],[MT%]]</f>
        <v>1.834862385321101E-2</v>
      </c>
      <c r="V130" s="98">
        <f>Table15[[#This Row],[NL%]]</f>
        <v>1.2684989429175475E-2</v>
      </c>
      <c r="W130" s="92"/>
      <c r="X130" s="98">
        <f>Table15[[#This Row],[PT%]]</f>
        <v>2.8799999999999999E-2</v>
      </c>
      <c r="Y130" s="92">
        <f>Table15[[#This Row],[SE%]]</f>
        <v>0.14583333333333334</v>
      </c>
      <c r="Z130" s="99">
        <f>Table15[[#This Row],[SI%]]</f>
        <v>6.7039106145251395E-3</v>
      </c>
      <c r="AA130" s="106"/>
      <c r="AB130" s="76">
        <f>AVERAGE(Table178910[[#This Row],[AT%]:[SI%]])</f>
        <v>4.2175314774878785E-2</v>
      </c>
      <c r="AC130" s="76">
        <f>MIN(Table178910[[#This Row],[AT%]:[SI%]])</f>
        <v>0</v>
      </c>
      <c r="AD130" s="76">
        <f>MAX(Table178910[[#This Row],[AT%]:[SI%]])</f>
        <v>0.14583333333333334</v>
      </c>
      <c r="AE130" s="76">
        <f>MEDIAN(Table178910[[#This Row],[AT%]:[SI%]])</f>
        <v>2.9551515151515152E-2</v>
      </c>
      <c r="AM130"/>
      <c r="AN130"/>
      <c r="AO130"/>
      <c r="AP130"/>
      <c r="AQ130"/>
      <c r="AR130"/>
      <c r="AS130"/>
      <c r="AT130"/>
    </row>
    <row r="131" spans="1:46">
      <c r="A131" s="79" t="s">
        <v>213</v>
      </c>
      <c r="B131" s="92">
        <f>Table15[[#This Row],[AT%]]</f>
        <v>9.0909090909090912E-2</v>
      </c>
      <c r="C131" s="92">
        <f>Table15[[#This Row],[BE%]]</f>
        <v>2.7431421446384038E-2</v>
      </c>
      <c r="D131" s="92">
        <f>Table15[[#This Row],[CY%]]</f>
        <v>7.5949367088607597E-2</v>
      </c>
      <c r="E131" s="92">
        <f>Table15[[#This Row],[CZ%]]</f>
        <v>0</v>
      </c>
      <c r="F131" s="100">
        <f>Table15[[#This Row],[DE-BavPrivSec%]]</f>
        <v>0.58823529411764708</v>
      </c>
      <c r="G131" s="92">
        <f>Table15[[#This Row],[DK%]]</f>
        <v>0.25</v>
      </c>
      <c r="H131" s="98">
        <f>Table15[[#This Row],[EE%]]</f>
        <v>0</v>
      </c>
      <c r="I131" s="98">
        <f>Table15[[#This Row],[EDPS%]]</f>
        <v>1.4492753623188406E-2</v>
      </c>
      <c r="J131" s="92">
        <f>Table15[[#This Row],[EL%]]</f>
        <v>3.5714285714285712E-2</v>
      </c>
      <c r="K131" s="92">
        <f>Table15[[#This Row],[ES%]]</f>
        <v>0.14699999999999999</v>
      </c>
      <c r="L131" s="98">
        <f>Table15[[#This Row],[FI%]]</f>
        <v>0.04</v>
      </c>
      <c r="M131" s="92">
        <f>Table15[[#This Row],[FR%]]</f>
        <v>0.21428571428571427</v>
      </c>
      <c r="N131" s="98">
        <f>Table15[[#This Row],[HR%]]</f>
        <v>0.1045859452325965</v>
      </c>
      <c r="O131" s="98">
        <f>Table15[[#This Row],[HU%]]</f>
        <v>2.2388059701492536E-2</v>
      </c>
      <c r="P131" s="98">
        <f>Table15[[#This Row],[IE%]]</f>
        <v>7.575757575757576E-2</v>
      </c>
      <c r="Q131" s="98">
        <f>Table15[[#This Row],[IT%]]</f>
        <v>0.12727272727272726</v>
      </c>
      <c r="R131" s="98">
        <f>Table15[[#This Row],[LI%]]</f>
        <v>1.4084507042253521E-2</v>
      </c>
      <c r="S131" s="92">
        <f>Table15[[#This Row],[LT%]]</f>
        <v>0</v>
      </c>
      <c r="T131" s="98">
        <f>Table15[[#This Row],[LV%]]</f>
        <v>1.11731843575419E-2</v>
      </c>
      <c r="U131" s="92">
        <f>Table15[[#This Row],[MT%]]</f>
        <v>3.669724770642202E-2</v>
      </c>
      <c r="V131" s="98">
        <f>Table15[[#This Row],[NL%]]</f>
        <v>2.6427061310782242E-2</v>
      </c>
      <c r="W131" s="92"/>
      <c r="X131" s="98">
        <f>Table15[[#This Row],[PT%]]</f>
        <v>4.3200000000000002E-2</v>
      </c>
      <c r="Y131" s="92">
        <f>Table15[[#This Row],[SE%]]</f>
        <v>0.25</v>
      </c>
      <c r="Z131" s="99">
        <f>Table15[[#This Row],[SI%]]</f>
        <v>2.0111731843575419E-2</v>
      </c>
      <c r="AA131" s="106"/>
      <c r="AB131" s="76">
        <f>AVERAGE(Table178910[[#This Row],[AT%]:[SI%]])</f>
        <v>9.2321498642078559E-2</v>
      </c>
      <c r="AC131" s="76">
        <f>MIN(Table178910[[#This Row],[AT%]:[SI%]])</f>
        <v>0</v>
      </c>
      <c r="AD131" s="76">
        <f>MAX(Table178910[[#This Row],[AT%]:[SI%]])</f>
        <v>0.58823529411764708</v>
      </c>
      <c r="AE131" s="76">
        <f>MEDIAN(Table178910[[#This Row],[AT%]:[SI%]])</f>
        <v>3.8348623853211014E-2</v>
      </c>
      <c r="AM131"/>
      <c r="AN131"/>
      <c r="AO131"/>
      <c r="AP131"/>
      <c r="AQ131"/>
      <c r="AR131"/>
      <c r="AS131"/>
      <c r="AT131"/>
    </row>
    <row r="132" spans="1:46">
      <c r="A132" s="79" t="s">
        <v>161</v>
      </c>
      <c r="B132" s="92">
        <f>Table15[[#This Row],[AT%]]</f>
        <v>0.27272727272727271</v>
      </c>
      <c r="C132" s="92">
        <f>Table15[[#This Row],[BE%]]</f>
        <v>4.738154613466334E-2</v>
      </c>
      <c r="D132" s="92">
        <f>Table15[[#This Row],[CY%]]</f>
        <v>0.23734177215189872</v>
      </c>
      <c r="E132" s="92">
        <f>Table15[[#This Row],[CZ%]]</f>
        <v>0</v>
      </c>
      <c r="F132" s="100" t="str">
        <f>Table15[[#This Row],[DE-BavPrivSec%]]</f>
        <v/>
      </c>
      <c r="G132" s="92">
        <f>Table15[[#This Row],[DK%]]</f>
        <v>4.1666666666666664E-2</v>
      </c>
      <c r="H132" s="98">
        <f>Table15[[#This Row],[EE%]]</f>
        <v>0</v>
      </c>
      <c r="I132" s="98">
        <f>Table15[[#This Row],[EDPS%]]</f>
        <v>0</v>
      </c>
      <c r="J132" s="92">
        <f>Table15[[#This Row],[EL%]]</f>
        <v>0.2857142857142857</v>
      </c>
      <c r="K132" s="92">
        <f>Table15[[#This Row],[ES%]]</f>
        <v>0</v>
      </c>
      <c r="L132" s="98">
        <f>Table15[[#This Row],[FI%]]</f>
        <v>0.04</v>
      </c>
      <c r="M132" s="92">
        <f>Table15[[#This Row],[FR%]]</f>
        <v>7.1428571428571425E-2</v>
      </c>
      <c r="N132" s="98">
        <f>Table15[[#This Row],[HR%]]</f>
        <v>0.26624876278455956</v>
      </c>
      <c r="O132" s="98">
        <f>Table15[[#This Row],[HU%]]</f>
        <v>0.41044776119402987</v>
      </c>
      <c r="P132" s="98">
        <f>Table15[[#This Row],[IE%]]</f>
        <v>1.5151515151515152E-2</v>
      </c>
      <c r="Q132" s="98">
        <f>Table15[[#This Row],[IT%]]</f>
        <v>3.6363636363636362E-2</v>
      </c>
      <c r="R132" s="98">
        <f>Table15[[#This Row],[LI%]]</f>
        <v>9.8591549295774641E-2</v>
      </c>
      <c r="S132" s="92">
        <f>Table15[[#This Row],[LT%]]</f>
        <v>0</v>
      </c>
      <c r="T132" s="98">
        <f>Table15[[#This Row],[LV%]]</f>
        <v>0.36871508379888268</v>
      </c>
      <c r="U132" s="92">
        <f>Table15[[#This Row],[MT%]]</f>
        <v>8.2568807339449546E-2</v>
      </c>
      <c r="V132" s="98">
        <f>Table15[[#This Row],[NL%]]</f>
        <v>7.5052854122621568E-2</v>
      </c>
      <c r="W132" s="92"/>
      <c r="X132" s="98">
        <f>Table15[[#This Row],[PT%]]</f>
        <v>4.9599999999999998E-2</v>
      </c>
      <c r="Y132" s="92">
        <f>Table15[[#This Row],[SE%]]</f>
        <v>0</v>
      </c>
      <c r="Z132" s="99">
        <f>Table15[[#This Row],[SI%]]</f>
        <v>0.37430167597765363</v>
      </c>
      <c r="AA132" s="106"/>
      <c r="AB132" s="76">
        <f>AVERAGE(Table178910[[#This Row],[AT%]:[SI%]])</f>
        <v>0.12057833742832527</v>
      </c>
      <c r="AC132" s="76">
        <f>MIN(Table178910[[#This Row],[AT%]:[SI%]])</f>
        <v>0</v>
      </c>
      <c r="AD132" s="76">
        <f>MAX(Table178910[[#This Row],[AT%]:[SI%]])</f>
        <v>0.41044776119402987</v>
      </c>
      <c r="AE132" s="76">
        <f>MEDIAN(Table178910[[#This Row],[AT%]:[SI%]])</f>
        <v>4.9599999999999998E-2</v>
      </c>
      <c r="AM132"/>
      <c r="AN132"/>
      <c r="AO132"/>
      <c r="AP132"/>
      <c r="AQ132"/>
      <c r="AR132"/>
      <c r="AS132"/>
      <c r="AT132"/>
    </row>
    <row r="133" spans="1:46" s="58" customFormat="1">
      <c r="A133" s="83" t="s">
        <v>214</v>
      </c>
      <c r="B133" s="96" t="str">
        <f>Table15[[#This Row],[AT%]]</f>
        <v/>
      </c>
      <c r="C133" s="96" t="str">
        <f>Table15[[#This Row],[BE%]]</f>
        <v/>
      </c>
      <c r="D133" s="96" t="str">
        <f>Table15[[#This Row],[CY%]]</f>
        <v/>
      </c>
      <c r="E133" s="96" t="str">
        <f>Table15[[#This Row],[CZ%]]</f>
        <v/>
      </c>
      <c r="F133" s="96">
        <f>Table15[[#This Row],[DE-BavPrivSec%]]</f>
        <v>8.5714285714285715E-2</v>
      </c>
      <c r="G133" s="96" t="str">
        <f>Table15[[#This Row],[DK%]]</f>
        <v/>
      </c>
      <c r="H133" s="96" t="str">
        <f>Table15[[#This Row],[EE%]]</f>
        <v/>
      </c>
      <c r="I133" s="96" t="str">
        <f>Table15[[#This Row],[EDPS%]]</f>
        <v/>
      </c>
      <c r="J133" s="96" t="str">
        <f>Table15[[#This Row],[EL%]]</f>
        <v/>
      </c>
      <c r="K133" s="96" t="str">
        <f>Table15[[#This Row],[ES%]]</f>
        <v/>
      </c>
      <c r="L133" s="96" t="str">
        <f>Table15[[#This Row],[FI%]]</f>
        <v/>
      </c>
      <c r="M133" s="96" t="str">
        <f>Table15[[#This Row],[FR%]]</f>
        <v/>
      </c>
      <c r="N133" s="96" t="str">
        <f>Table15[[#This Row],[HR%]]</f>
        <v/>
      </c>
      <c r="O133" s="96" t="str">
        <f>Table15[[#This Row],[HU%]]</f>
        <v/>
      </c>
      <c r="P133" s="96" t="str">
        <f>Table15[[#This Row],[IE%]]</f>
        <v/>
      </c>
      <c r="Q133" s="96" t="str">
        <f>Table15[[#This Row],[IT%]]</f>
        <v/>
      </c>
      <c r="R133" s="96" t="str">
        <f>Table15[[#This Row],[LI%]]</f>
        <v/>
      </c>
      <c r="S133" s="96" t="str">
        <f>Table15[[#This Row],[LT%]]</f>
        <v/>
      </c>
      <c r="T133" s="96" t="str">
        <f>Table15[[#This Row],[LV%]]</f>
        <v/>
      </c>
      <c r="U133" s="96" t="str">
        <f>Table15[[#This Row],[MT%]]</f>
        <v/>
      </c>
      <c r="V133" s="96" t="str">
        <f>Table15[[#This Row],[NL%]]</f>
        <v/>
      </c>
      <c r="W133" s="96"/>
      <c r="X133" s="96" t="str">
        <f>Table15[[#This Row],[PT%]]</f>
        <v/>
      </c>
      <c r="Y133" s="96" t="str">
        <f>Table15[[#This Row],[SE%]]</f>
        <v/>
      </c>
      <c r="Z133" s="97" t="str">
        <f>Table15[[#This Row],[SI%]]</f>
        <v/>
      </c>
      <c r="AA133" s="56"/>
      <c r="AB133" s="76"/>
      <c r="AC133" s="76"/>
      <c r="AD133" s="76"/>
      <c r="AE133" s="76"/>
      <c r="AF133" s="56"/>
      <c r="AG133" s="56"/>
      <c r="AH133" s="56"/>
    </row>
    <row r="134" spans="1:46" s="58" customFormat="1">
      <c r="A134" s="83" t="s">
        <v>215</v>
      </c>
      <c r="B134" s="96" t="str">
        <f>Table15[[#This Row],[AT%]]</f>
        <v/>
      </c>
      <c r="C134" s="96" t="str">
        <f>Table15[[#This Row],[BE%]]</f>
        <v/>
      </c>
      <c r="D134" s="96" t="str">
        <f>Table15[[#This Row],[CY%]]</f>
        <v/>
      </c>
      <c r="E134" s="96" t="str">
        <f>Table15[[#This Row],[CZ%]]</f>
        <v/>
      </c>
      <c r="F134" s="96">
        <f>Table15[[#This Row],[DE-BavPrivSec%]]</f>
        <v>0.14285714285714285</v>
      </c>
      <c r="G134" s="96" t="str">
        <f>Table15[[#This Row],[DK%]]</f>
        <v/>
      </c>
      <c r="H134" s="96" t="str">
        <f>Table15[[#This Row],[EE%]]</f>
        <v/>
      </c>
      <c r="I134" s="96" t="str">
        <f>Table15[[#This Row],[EDPS%]]</f>
        <v/>
      </c>
      <c r="J134" s="96" t="str">
        <f>Table15[[#This Row],[EL%]]</f>
        <v/>
      </c>
      <c r="K134" s="96" t="str">
        <f>Table15[[#This Row],[ES%]]</f>
        <v/>
      </c>
      <c r="L134" s="96" t="str">
        <f>Table15[[#This Row],[FI%]]</f>
        <v/>
      </c>
      <c r="M134" s="96" t="str">
        <f>Table15[[#This Row],[FR%]]</f>
        <v/>
      </c>
      <c r="N134" s="96" t="str">
        <f>Table15[[#This Row],[HR%]]</f>
        <v/>
      </c>
      <c r="O134" s="96" t="str">
        <f>Table15[[#This Row],[HU%]]</f>
        <v/>
      </c>
      <c r="P134" s="96" t="str">
        <f>Table15[[#This Row],[IE%]]</f>
        <v/>
      </c>
      <c r="Q134" s="96" t="str">
        <f>Table15[[#This Row],[IT%]]</f>
        <v/>
      </c>
      <c r="R134" s="96" t="str">
        <f>Table15[[#This Row],[LI%]]</f>
        <v/>
      </c>
      <c r="S134" s="96" t="str">
        <f>Table15[[#This Row],[LT%]]</f>
        <v/>
      </c>
      <c r="T134" s="96" t="str">
        <f>Table15[[#This Row],[LV%]]</f>
        <v/>
      </c>
      <c r="U134" s="96" t="str">
        <f>Table15[[#This Row],[MT%]]</f>
        <v/>
      </c>
      <c r="V134" s="96" t="str">
        <f>Table15[[#This Row],[NL%]]</f>
        <v/>
      </c>
      <c r="W134" s="96"/>
      <c r="X134" s="96" t="str">
        <f>Table15[[#This Row],[PT%]]</f>
        <v/>
      </c>
      <c r="Y134" s="96" t="str">
        <f>Table15[[#This Row],[SE%]]</f>
        <v/>
      </c>
      <c r="Z134" s="97" t="str">
        <f>Table15[[#This Row],[SI%]]</f>
        <v/>
      </c>
      <c r="AA134" s="56"/>
      <c r="AB134" s="76"/>
      <c r="AC134" s="76"/>
      <c r="AD134" s="76"/>
      <c r="AE134" s="76"/>
      <c r="AF134" s="56"/>
      <c r="AG134" s="56"/>
      <c r="AH134" s="56"/>
    </row>
    <row r="135" spans="1:46" s="58" customFormat="1">
      <c r="A135" s="83" t="s">
        <v>216</v>
      </c>
      <c r="B135" s="96" t="str">
        <f>Table15[[#This Row],[AT%]]</f>
        <v/>
      </c>
      <c r="C135" s="96" t="str">
        <f>Table15[[#This Row],[BE%]]</f>
        <v/>
      </c>
      <c r="D135" s="96" t="str">
        <f>Table15[[#This Row],[CY%]]</f>
        <v/>
      </c>
      <c r="E135" s="96" t="str">
        <f>Table15[[#This Row],[CZ%]]</f>
        <v/>
      </c>
      <c r="F135" s="96">
        <f>Table15[[#This Row],[DE-BavPrivSec%]]</f>
        <v>0</v>
      </c>
      <c r="G135" s="96" t="str">
        <f>Table15[[#This Row],[DK%]]</f>
        <v/>
      </c>
      <c r="H135" s="96" t="str">
        <f>Table15[[#This Row],[EE%]]</f>
        <v/>
      </c>
      <c r="I135" s="96" t="str">
        <f>Table15[[#This Row],[EDPS%]]</f>
        <v/>
      </c>
      <c r="J135" s="96" t="str">
        <f>Table15[[#This Row],[EL%]]</f>
        <v/>
      </c>
      <c r="K135" s="96" t="str">
        <f>Table15[[#This Row],[ES%]]</f>
        <v/>
      </c>
      <c r="L135" s="96" t="str">
        <f>Table15[[#This Row],[FI%]]</f>
        <v/>
      </c>
      <c r="M135" s="96" t="str">
        <f>Table15[[#This Row],[FR%]]</f>
        <v/>
      </c>
      <c r="N135" s="96" t="str">
        <f>Table15[[#This Row],[HR%]]</f>
        <v/>
      </c>
      <c r="O135" s="96" t="str">
        <f>Table15[[#This Row],[HU%]]</f>
        <v/>
      </c>
      <c r="P135" s="96" t="str">
        <f>Table15[[#This Row],[IE%]]</f>
        <v/>
      </c>
      <c r="Q135" s="96" t="str">
        <f>Table15[[#This Row],[IT%]]</f>
        <v/>
      </c>
      <c r="R135" s="96" t="str">
        <f>Table15[[#This Row],[LI%]]</f>
        <v/>
      </c>
      <c r="S135" s="96" t="str">
        <f>Table15[[#This Row],[LT%]]</f>
        <v/>
      </c>
      <c r="T135" s="96" t="str">
        <f>Table15[[#This Row],[LV%]]</f>
        <v/>
      </c>
      <c r="U135" s="96" t="str">
        <f>Table15[[#This Row],[MT%]]</f>
        <v/>
      </c>
      <c r="V135" s="96" t="str">
        <f>Table15[[#This Row],[NL%]]</f>
        <v/>
      </c>
      <c r="W135" s="96"/>
      <c r="X135" s="96" t="str">
        <f>Table15[[#This Row],[PT%]]</f>
        <v/>
      </c>
      <c r="Y135" s="96" t="str">
        <f>Table15[[#This Row],[SE%]]</f>
        <v/>
      </c>
      <c r="Z135" s="97" t="str">
        <f>Table15[[#This Row],[SI%]]</f>
        <v/>
      </c>
      <c r="AA135" s="56"/>
      <c r="AB135" s="76"/>
      <c r="AC135" s="76"/>
      <c r="AD135" s="76"/>
      <c r="AE135" s="76"/>
      <c r="AF135" s="56"/>
      <c r="AG135" s="56"/>
      <c r="AH135" s="56"/>
    </row>
    <row r="136" spans="1:46" s="58" customFormat="1">
      <c r="A136" s="83" t="s">
        <v>217</v>
      </c>
      <c r="B136" s="96" t="str">
        <f>Table15[[#This Row],[AT%]]</f>
        <v/>
      </c>
      <c r="C136" s="96" t="str">
        <f>Table15[[#This Row],[BE%]]</f>
        <v/>
      </c>
      <c r="D136" s="96" t="str">
        <f>Table15[[#This Row],[CY%]]</f>
        <v/>
      </c>
      <c r="E136" s="96" t="str">
        <f>Table15[[#This Row],[CZ%]]</f>
        <v/>
      </c>
      <c r="F136" s="96">
        <f>Table15[[#This Row],[DE-BavPrivSec%]]</f>
        <v>0</v>
      </c>
      <c r="G136" s="96" t="str">
        <f>Table15[[#This Row],[DK%]]</f>
        <v/>
      </c>
      <c r="H136" s="96" t="str">
        <f>Table15[[#This Row],[EE%]]</f>
        <v/>
      </c>
      <c r="I136" s="96" t="str">
        <f>Table15[[#This Row],[EDPS%]]</f>
        <v/>
      </c>
      <c r="J136" s="96" t="str">
        <f>Table15[[#This Row],[EL%]]</f>
        <v/>
      </c>
      <c r="K136" s="96" t="str">
        <f>Table15[[#This Row],[ES%]]</f>
        <v/>
      </c>
      <c r="L136" s="96" t="str">
        <f>Table15[[#This Row],[FI%]]</f>
        <v/>
      </c>
      <c r="M136" s="96" t="str">
        <f>Table15[[#This Row],[FR%]]</f>
        <v/>
      </c>
      <c r="N136" s="96" t="str">
        <f>Table15[[#This Row],[HR%]]</f>
        <v/>
      </c>
      <c r="O136" s="96" t="str">
        <f>Table15[[#This Row],[HU%]]</f>
        <v/>
      </c>
      <c r="P136" s="96" t="str">
        <f>Table15[[#This Row],[IE%]]</f>
        <v/>
      </c>
      <c r="Q136" s="96" t="str">
        <f>Table15[[#This Row],[IT%]]</f>
        <v/>
      </c>
      <c r="R136" s="96" t="str">
        <f>Table15[[#This Row],[LI%]]</f>
        <v/>
      </c>
      <c r="S136" s="96" t="str">
        <f>Table15[[#This Row],[LT%]]</f>
        <v/>
      </c>
      <c r="T136" s="96" t="str">
        <f>Table15[[#This Row],[LV%]]</f>
        <v/>
      </c>
      <c r="U136" s="96" t="str">
        <f>Table15[[#This Row],[MT%]]</f>
        <v/>
      </c>
      <c r="V136" s="96" t="str">
        <f>Table15[[#This Row],[NL%]]</f>
        <v/>
      </c>
      <c r="W136" s="96"/>
      <c r="X136" s="96" t="str">
        <f>Table15[[#This Row],[PT%]]</f>
        <v/>
      </c>
      <c r="Y136" s="96" t="str">
        <f>Table15[[#This Row],[SE%]]</f>
        <v/>
      </c>
      <c r="Z136" s="97" t="str">
        <f>Table15[[#This Row],[SI%]]</f>
        <v/>
      </c>
      <c r="AA136" s="56"/>
      <c r="AB136" s="76"/>
      <c r="AC136" s="76"/>
      <c r="AD136" s="76"/>
      <c r="AE136" s="76"/>
      <c r="AF136" s="56"/>
      <c r="AG136" s="56"/>
      <c r="AH136" s="56"/>
    </row>
    <row r="137" spans="1:46" s="58" customFormat="1">
      <c r="A137" s="83" t="s">
        <v>218</v>
      </c>
      <c r="B137" s="96" t="str">
        <f>Table15[[#This Row],[AT%]]</f>
        <v/>
      </c>
      <c r="C137" s="96" t="str">
        <f>Table15[[#This Row],[BE%]]</f>
        <v/>
      </c>
      <c r="D137" s="96" t="str">
        <f>Table15[[#This Row],[CY%]]</f>
        <v/>
      </c>
      <c r="E137" s="96" t="str">
        <f>Table15[[#This Row],[CZ%]]</f>
        <v/>
      </c>
      <c r="F137" s="96">
        <f>Table15[[#This Row],[DE-BavPrivSec%]]</f>
        <v>5.7142857142857141E-2</v>
      </c>
      <c r="G137" s="96" t="str">
        <f>Table15[[#This Row],[DK%]]</f>
        <v/>
      </c>
      <c r="H137" s="96" t="str">
        <f>Table15[[#This Row],[EE%]]</f>
        <v/>
      </c>
      <c r="I137" s="96" t="str">
        <f>Table15[[#This Row],[EDPS%]]</f>
        <v/>
      </c>
      <c r="J137" s="96" t="str">
        <f>Table15[[#This Row],[EL%]]</f>
        <v/>
      </c>
      <c r="K137" s="96" t="str">
        <f>Table15[[#This Row],[ES%]]</f>
        <v/>
      </c>
      <c r="L137" s="96" t="str">
        <f>Table15[[#This Row],[FI%]]</f>
        <v/>
      </c>
      <c r="M137" s="96" t="str">
        <f>Table15[[#This Row],[FR%]]</f>
        <v/>
      </c>
      <c r="N137" s="96" t="str">
        <f>Table15[[#This Row],[HR%]]</f>
        <v/>
      </c>
      <c r="O137" s="96" t="str">
        <f>Table15[[#This Row],[HU%]]</f>
        <v/>
      </c>
      <c r="P137" s="96" t="str">
        <f>Table15[[#This Row],[IE%]]</f>
        <v/>
      </c>
      <c r="Q137" s="96" t="str">
        <f>Table15[[#This Row],[IT%]]</f>
        <v/>
      </c>
      <c r="R137" s="96" t="str">
        <f>Table15[[#This Row],[LI%]]</f>
        <v/>
      </c>
      <c r="S137" s="96" t="str">
        <f>Table15[[#This Row],[LT%]]</f>
        <v/>
      </c>
      <c r="T137" s="96" t="str">
        <f>Table15[[#This Row],[LV%]]</f>
        <v/>
      </c>
      <c r="U137" s="96" t="str">
        <f>Table15[[#This Row],[MT%]]</f>
        <v/>
      </c>
      <c r="V137" s="96" t="str">
        <f>Table15[[#This Row],[NL%]]</f>
        <v/>
      </c>
      <c r="W137" s="96"/>
      <c r="X137" s="96" t="str">
        <f>Table15[[#This Row],[PT%]]</f>
        <v/>
      </c>
      <c r="Y137" s="96" t="str">
        <f>Table15[[#This Row],[SE%]]</f>
        <v/>
      </c>
      <c r="Z137" s="97" t="str">
        <f>Table15[[#This Row],[SI%]]</f>
        <v/>
      </c>
      <c r="AA137" s="56"/>
      <c r="AB137" s="76"/>
      <c r="AC137" s="76"/>
      <c r="AD137" s="76"/>
      <c r="AE137" s="76"/>
      <c r="AF137" s="56"/>
      <c r="AG137" s="56"/>
      <c r="AH137" s="56"/>
    </row>
    <row r="138" spans="1:46" ht="28.5">
      <c r="A138" s="82" t="s">
        <v>219</v>
      </c>
      <c r="B138" s="92">
        <f>Table15[[#This Row],[AT%]]</f>
        <v>0.81818181818181823</v>
      </c>
      <c r="C138" s="92">
        <f>Table15[[#This Row],[BE%]]</f>
        <v>0.33915211970074816</v>
      </c>
      <c r="D138" s="92">
        <f>Table15[[#This Row],[CY%]]</f>
        <v>0.41139240506329117</v>
      </c>
      <c r="E138" s="92">
        <f>Table15[[#This Row],[CZ%]]</f>
        <v>0.21428571428571427</v>
      </c>
      <c r="F138" s="92">
        <f>Table15[[#This Row],[DE-BavPrivSec%]]</f>
        <v>0.65714285714285714</v>
      </c>
      <c r="G138" s="92">
        <f>Table15[[#This Row],[DK%]]</f>
        <v>0.60416666666666663</v>
      </c>
      <c r="H138" s="98">
        <f>Table15[[#This Row],[EE%]]</f>
        <v>0.3125</v>
      </c>
      <c r="I138" s="98">
        <f>Table15[[#This Row],[EDPS%]]</f>
        <v>0.46376811594202899</v>
      </c>
      <c r="J138" s="92">
        <f>Table15[[#This Row],[EL%]]</f>
        <v>0.39285714285714285</v>
      </c>
      <c r="K138" s="92">
        <f>Table15[[#This Row],[ES%]]</f>
        <v>0.434</v>
      </c>
      <c r="L138" s="98">
        <f>Table15[[#This Row],[FI%]]</f>
        <v>0.62</v>
      </c>
      <c r="M138" s="92">
        <f>Table15[[#This Row],[FR%]]</f>
        <v>0.21428571428571427</v>
      </c>
      <c r="N138" s="98">
        <f>Table15[[#This Row],[HR%]]</f>
        <v>8.3800725833058393E-2</v>
      </c>
      <c r="O138" s="98">
        <f>Table15[[#This Row],[HU%]]</f>
        <v>0.22388059701492538</v>
      </c>
      <c r="P138" s="98">
        <f>Table15[[#This Row],[IE%]]</f>
        <v>0.48484848484848486</v>
      </c>
      <c r="Q138" s="98">
        <f>Table15[[#This Row],[IT%]]</f>
        <v>0.12727272727272726</v>
      </c>
      <c r="R138" s="98">
        <f>Table15[[#This Row],[LI%]]</f>
        <v>0.49295774647887325</v>
      </c>
      <c r="S138" s="92">
        <f>Table15[[#This Row],[LT%]]</f>
        <v>0.55555555555555558</v>
      </c>
      <c r="T138" s="98">
        <f>Table15[[#This Row],[LV%]]</f>
        <v>0.28491620111731841</v>
      </c>
      <c r="U138" s="92">
        <f>Table15[[#This Row],[MT%]]</f>
        <v>0.22018348623853212</v>
      </c>
      <c r="V138" s="98">
        <f>Table15[[#This Row],[NL%]]</f>
        <v>0.36257928118393234</v>
      </c>
      <c r="W138" s="92"/>
      <c r="X138" s="98">
        <f>Table15[[#This Row],[PT%]]</f>
        <v>0.14080000000000001</v>
      </c>
      <c r="Y138" s="92" t="str">
        <f>Table15[[#This Row],[SE%]]</f>
        <v/>
      </c>
      <c r="Z138" s="99">
        <f>Table15[[#This Row],[SI%]]</f>
        <v>0.18547486033519553</v>
      </c>
      <c r="AA138" s="106"/>
      <c r="AB138" s="76">
        <f>AVERAGE(Table178910[[#This Row],[AT%]:[SI%]])</f>
        <v>0.37582618347846031</v>
      </c>
      <c r="AC138" s="76">
        <f>MIN(Table178910[[#This Row],[AT%]:[SI%]])</f>
        <v>8.3800725833058393E-2</v>
      </c>
      <c r="AD138" s="76">
        <f>MAX(Table178910[[#This Row],[AT%]:[SI%]])</f>
        <v>0.81818181818181823</v>
      </c>
      <c r="AE138" s="76">
        <f>MEDIAN(Table178910[[#This Row],[AT%]:[SI%]])</f>
        <v>0.36257928118393234</v>
      </c>
      <c r="AM138"/>
      <c r="AN138"/>
      <c r="AO138"/>
      <c r="AP138"/>
      <c r="AQ138"/>
      <c r="AR138"/>
      <c r="AS138"/>
      <c r="AT138"/>
    </row>
    <row r="139" spans="1:46" ht="57">
      <c r="A139" s="82" t="s">
        <v>220</v>
      </c>
      <c r="B139" s="92">
        <f>Table15[[#This Row],[AT%]]</f>
        <v>1</v>
      </c>
      <c r="C139" s="92">
        <f>Table15[[#This Row],[BE%]]</f>
        <v>0.44389027431421446</v>
      </c>
      <c r="D139" s="92">
        <f>Table15[[#This Row],[CY%]]</f>
        <v>0.810126582278481</v>
      </c>
      <c r="E139" s="92">
        <f>Table15[[#This Row],[CZ%]]</f>
        <v>0.7142857142857143</v>
      </c>
      <c r="F139" s="92">
        <f>Table15[[#This Row],[DE-BavPrivSec%]]</f>
        <v>0.88571428571428568</v>
      </c>
      <c r="G139" s="92">
        <f>Table15[[#This Row],[DK%]]</f>
        <v>0.76041666666666663</v>
      </c>
      <c r="H139" s="98">
        <f>Table15[[#This Row],[EE%]]</f>
        <v>0.5625</v>
      </c>
      <c r="I139" s="98">
        <f>Table15[[#This Row],[EDPS%]]</f>
        <v>0.56521739130434778</v>
      </c>
      <c r="J139" s="92">
        <f>Table15[[#This Row],[EL%]]</f>
        <v>0.5</v>
      </c>
      <c r="K139" s="92">
        <f>Table15[[#This Row],[ES%]]</f>
        <v>0.90700000000000003</v>
      </c>
      <c r="L139" s="98">
        <f>Table15[[#This Row],[FI%]]</f>
        <v>0.38</v>
      </c>
      <c r="M139" s="92" t="str">
        <f>Table15[[#This Row],[FR%]]</f>
        <v/>
      </c>
      <c r="N139" s="98">
        <f>Table15[[#This Row],[HR%]]</f>
        <v>0.5714285714285714</v>
      </c>
      <c r="O139" s="98">
        <f>Table15[[#This Row],[HU%]]</f>
        <v>0.59701492537313428</v>
      </c>
      <c r="P139" s="98">
        <f>Table15[[#This Row],[IE%]]</f>
        <v>0.56060606060606055</v>
      </c>
      <c r="Q139" s="98">
        <f>Table15[[#This Row],[IT%]]</f>
        <v>0.65454545454545454</v>
      </c>
      <c r="R139" s="98">
        <f>Table15[[#This Row],[LI%]]</f>
        <v>0.84507042253521125</v>
      </c>
      <c r="S139" s="92">
        <f>Table15[[#This Row],[LT%]]</f>
        <v>1</v>
      </c>
      <c r="T139" s="98">
        <f>Table15[[#This Row],[LV%]]</f>
        <v>0.82122905027932958</v>
      </c>
      <c r="U139" s="92">
        <f>Table15[[#This Row],[MT%]]</f>
        <v>0.77064220183486243</v>
      </c>
      <c r="V139" s="98">
        <f>Table15[[#This Row],[NL%]]</f>
        <v>0.61945031712473575</v>
      </c>
      <c r="W139" s="92"/>
      <c r="X139" s="98">
        <f>Table15[[#This Row],[PT%]]</f>
        <v>0.44640000000000002</v>
      </c>
      <c r="Y139" s="92">
        <f>Table15[[#This Row],[SE%]]</f>
        <v>0.75</v>
      </c>
      <c r="Z139" s="99">
        <f>Table15[[#This Row],[SI%]]</f>
        <v>0.70949720670391059</v>
      </c>
      <c r="AA139" s="106"/>
      <c r="AB139" s="76">
        <f>AVERAGE(Table178910[[#This Row],[AT%]:[SI%]])</f>
        <v>0.69021891847804262</v>
      </c>
      <c r="AC139" s="76">
        <f>MIN(Table178910[[#This Row],[AT%]:[SI%]])</f>
        <v>0.38</v>
      </c>
      <c r="AD139" s="76">
        <f>MAX(Table178910[[#This Row],[AT%]:[SI%]])</f>
        <v>1</v>
      </c>
      <c r="AE139" s="76">
        <f>MEDIAN(Table178910[[#This Row],[AT%]:[SI%]])</f>
        <v>0.70949720670391059</v>
      </c>
      <c r="AM139"/>
      <c r="AN139"/>
      <c r="AO139"/>
      <c r="AP139"/>
      <c r="AQ139"/>
      <c r="AR139"/>
      <c r="AS139"/>
      <c r="AT139"/>
    </row>
    <row r="140" spans="1:46" ht="42.75">
      <c r="A140" s="82" t="s">
        <v>221</v>
      </c>
      <c r="B140" s="92">
        <f>Table15[[#This Row],[AT%]]</f>
        <v>0.81818181818181823</v>
      </c>
      <c r="C140" s="92">
        <f>Table15[[#This Row],[BE%]]</f>
        <v>0.32418952618453867</v>
      </c>
      <c r="D140" s="92">
        <f>Table15[[#This Row],[CY%]]</f>
        <v>0.37658227848101267</v>
      </c>
      <c r="E140" s="92">
        <f>Table15[[#This Row],[CZ%]]</f>
        <v>7.1428571428571425E-2</v>
      </c>
      <c r="F140" s="92">
        <f>Table15[[#This Row],[DE-BavPrivSec%]]</f>
        <v>0.48571428571428571</v>
      </c>
      <c r="G140" s="92">
        <f>Table15[[#This Row],[DK%]]</f>
        <v>0.65625</v>
      </c>
      <c r="H140" s="98">
        <f>Table15[[#This Row],[EE%]]</f>
        <v>0.5625</v>
      </c>
      <c r="I140" s="98">
        <f>Table15[[#This Row],[EDPS%]]</f>
        <v>0.27536231884057971</v>
      </c>
      <c r="J140" s="92">
        <f>Table15[[#This Row],[EL%]]</f>
        <v>0.14285714285714285</v>
      </c>
      <c r="K140" s="92">
        <f>Table15[[#This Row],[ES%]]</f>
        <v>0.66400000000000003</v>
      </c>
      <c r="L140" s="98">
        <f>Table15[[#This Row],[FI%]]</f>
        <v>0.18</v>
      </c>
      <c r="M140" s="92">
        <f>Table15[[#This Row],[FR%]]</f>
        <v>0.6428571428571429</v>
      </c>
      <c r="N140" s="98">
        <f>Table15[[#This Row],[HR%]]</f>
        <v>9.3038601121742004E-2</v>
      </c>
      <c r="O140" s="98">
        <f>Table15[[#This Row],[HU%]]</f>
        <v>9.7014925373134331E-2</v>
      </c>
      <c r="P140" s="98">
        <f>Table15[[#This Row],[IE%]]</f>
        <v>0.40909090909090912</v>
      </c>
      <c r="Q140" s="98">
        <f>Table15[[#This Row],[IT%]]</f>
        <v>0.58181818181818179</v>
      </c>
      <c r="R140" s="98">
        <f>Table15[[#This Row],[LI%]]</f>
        <v>0.30985915492957744</v>
      </c>
      <c r="S140" s="92">
        <f>Table15[[#This Row],[LT%]]</f>
        <v>0.66666666666666663</v>
      </c>
      <c r="T140" s="98">
        <f>Table15[[#This Row],[LV%]]</f>
        <v>0.35195530726256985</v>
      </c>
      <c r="U140" s="92">
        <f>Table15[[#This Row],[MT%]]</f>
        <v>0.30275229357798167</v>
      </c>
      <c r="V140" s="98">
        <f>Table15[[#This Row],[NL%]]</f>
        <v>0.18604651162790697</v>
      </c>
      <c r="W140" s="92"/>
      <c r="X140" s="98">
        <f>Table15[[#This Row],[PT%]]</f>
        <v>0.16</v>
      </c>
      <c r="Y140" s="92">
        <f>Table15[[#This Row],[SE%]]</f>
        <v>0.375</v>
      </c>
      <c r="Z140" s="99">
        <f>Table15[[#This Row],[SI%]]</f>
        <v>0.35307262569832404</v>
      </c>
      <c r="AA140" s="106"/>
      <c r="AB140" s="76">
        <f>AVERAGE(Table178910[[#This Row],[AT%]:[SI%]])</f>
        <v>0.37859326090467027</v>
      </c>
      <c r="AC140" s="76">
        <f>MIN(Table178910[[#This Row],[AT%]:[SI%]])</f>
        <v>7.1428571428571425E-2</v>
      </c>
      <c r="AD140" s="76">
        <f>MAX(Table178910[[#This Row],[AT%]:[SI%]])</f>
        <v>0.81818181818181823</v>
      </c>
      <c r="AE140" s="76">
        <f>MEDIAN(Table178910[[#This Row],[AT%]:[SI%]])</f>
        <v>0.35251396648044697</v>
      </c>
      <c r="AM140"/>
      <c r="AN140"/>
      <c r="AO140"/>
      <c r="AP140"/>
      <c r="AQ140"/>
      <c r="AR140"/>
      <c r="AS140"/>
      <c r="AT140"/>
    </row>
    <row r="141" spans="1:46" ht="71.25">
      <c r="A141" s="82" t="s">
        <v>323</v>
      </c>
      <c r="B141" s="92">
        <f>Table15[[#This Row],[AT%]]</f>
        <v>1</v>
      </c>
      <c r="C141" s="92">
        <f>Table15[[#This Row],[BE%]]</f>
        <v>0.46923076923076923</v>
      </c>
      <c r="D141" s="92">
        <f>Table15[[#This Row],[CY%]]</f>
        <v>0.45378151260504201</v>
      </c>
      <c r="E141" s="92">
        <f>Table15[[#This Row],[CZ%]]</f>
        <v>1</v>
      </c>
      <c r="F141" s="92">
        <f>Table15[[#This Row],[DE-BavPrivSec%]]</f>
        <v>0.6470588235294118</v>
      </c>
      <c r="G141" s="92">
        <f>Table15[[#This Row],[DK%]]</f>
        <v>9.5238095238095233E-2</v>
      </c>
      <c r="H141" s="98">
        <f>Table15[[#This Row],[EE%]]</f>
        <v>0.1111111111111111</v>
      </c>
      <c r="I141" s="98" t="str">
        <f>Table15[[#This Row],[EDPS%]]</f>
        <v/>
      </c>
      <c r="J141" s="92">
        <f>Table15[[#This Row],[EL%]]</f>
        <v>0</v>
      </c>
      <c r="K141" s="92">
        <f>Table15[[#This Row],[ES%]]</f>
        <v>0.65700000000000003</v>
      </c>
      <c r="L141" s="98">
        <f>Table15[[#This Row],[FI%]]</f>
        <v>0.33333333333333331</v>
      </c>
      <c r="M141" s="92">
        <f>Table15[[#This Row],[FR%]]</f>
        <v>0.66666666666666663</v>
      </c>
      <c r="N141" s="98">
        <f>Table15[[#This Row],[HR%]]</f>
        <v>0.47163120567375888</v>
      </c>
      <c r="O141" s="98">
        <f>Table15[[#This Row],[HU%]]</f>
        <v>0.30769230769230771</v>
      </c>
      <c r="P141" s="98">
        <f>Table15[[#This Row],[IE%]]</f>
        <v>0.59259259259259256</v>
      </c>
      <c r="Q141" s="98">
        <f>Table15[[#This Row],[IT%]]</f>
        <v>0.78125</v>
      </c>
      <c r="R141" s="98">
        <f>Table15[[#This Row],[LI%]]</f>
        <v>0.86363636363636365</v>
      </c>
      <c r="S141" s="92">
        <f>Table15[[#This Row],[LT%]]</f>
        <v>0.33333333333333331</v>
      </c>
      <c r="T141" s="98">
        <f>Table15[[#This Row],[LV%]]</f>
        <v>0.41269841269841268</v>
      </c>
      <c r="U141" s="92">
        <f>Table15[[#This Row],[MT%]]</f>
        <v>0.15596330275229359</v>
      </c>
      <c r="V141" s="98">
        <f>Table15[[#This Row],[NL%]]</f>
        <v>0.10465116279069768</v>
      </c>
      <c r="W141" s="92"/>
      <c r="X141" s="98">
        <f>Table15[[#This Row],[PT%]]</f>
        <v>0.49</v>
      </c>
      <c r="Y141" s="92" t="str">
        <f>Table15[[#This Row],[SE%]]</f>
        <v/>
      </c>
      <c r="Z141" s="98">
        <f>Table15[[#This Row],[SI%]]</f>
        <v>0.80696202531645567</v>
      </c>
      <c r="AA141" s="106"/>
      <c r="AB141" s="76">
        <f>AVERAGE(Table178910[[#This Row],[AT%]:[SI%]])</f>
        <v>0.4888105008273021</v>
      </c>
      <c r="AC141" s="76">
        <f>MIN(Table178910[[#This Row],[AT%]:[SI%]])</f>
        <v>0</v>
      </c>
      <c r="AD141" s="76">
        <f>MAX(Table178910[[#This Row],[AT%]:[SI%]])</f>
        <v>1</v>
      </c>
      <c r="AE141" s="76">
        <f>MEDIAN(Table178910[[#This Row],[AT%]:[SI%]])</f>
        <v>0.47043098745226408</v>
      </c>
      <c r="AM141"/>
      <c r="AN141"/>
      <c r="AO141"/>
      <c r="AP141"/>
      <c r="AQ141"/>
      <c r="AR141"/>
      <c r="AS141"/>
      <c r="AT141"/>
    </row>
    <row r="142" spans="1:46" ht="28.5">
      <c r="A142" s="82" t="s">
        <v>223</v>
      </c>
      <c r="B142" s="92"/>
      <c r="C142" s="92"/>
      <c r="D142" s="92"/>
      <c r="E142" s="92"/>
      <c r="F142" s="92"/>
      <c r="G142" s="92"/>
      <c r="H142" s="98"/>
      <c r="I142" s="98"/>
      <c r="J142" s="92"/>
      <c r="K142" s="92"/>
      <c r="L142" s="98"/>
      <c r="M142" s="92"/>
      <c r="N142" s="98"/>
      <c r="O142" s="98"/>
      <c r="P142" s="98"/>
      <c r="Q142" s="98"/>
      <c r="R142" s="98"/>
      <c r="S142" s="92"/>
      <c r="T142" s="98"/>
      <c r="U142" s="92"/>
      <c r="V142" s="98"/>
      <c r="W142" s="92"/>
      <c r="X142" s="98"/>
      <c r="Y142" s="92"/>
      <c r="Z142" s="99"/>
      <c r="AA142" s="106"/>
      <c r="AB142" s="77" t="s">
        <v>316</v>
      </c>
      <c r="AC142" s="77" t="s">
        <v>317</v>
      </c>
      <c r="AD142" s="77" t="s">
        <v>318</v>
      </c>
      <c r="AE142" s="77" t="s">
        <v>319</v>
      </c>
      <c r="AM142"/>
      <c r="AN142"/>
      <c r="AO142"/>
      <c r="AP142"/>
      <c r="AQ142"/>
      <c r="AR142"/>
      <c r="AS142"/>
      <c r="AT142"/>
    </row>
    <row r="143" spans="1:46">
      <c r="A143" s="79" t="s">
        <v>224</v>
      </c>
      <c r="B143" s="92">
        <f>Table15[[#This Row],[AT%]]</f>
        <v>0</v>
      </c>
      <c r="C143" s="92">
        <f>Table15[[#This Row],[BE%]]</f>
        <v>0.1172069825436409</v>
      </c>
      <c r="D143" s="92">
        <f>Table15[[#This Row],[CY%]]</f>
        <v>0.11075949367088607</v>
      </c>
      <c r="E143" s="92">
        <f>Table15[[#This Row],[CZ%]]</f>
        <v>7.1428571428571425E-2</v>
      </c>
      <c r="F143" s="92">
        <f>Table15[[#This Row],[DE-BavPrivSec%]]</f>
        <v>5.7142857142857141E-2</v>
      </c>
      <c r="G143" s="92">
        <f>Table15[[#This Row],[DK%]]</f>
        <v>3.125E-2</v>
      </c>
      <c r="H143" s="98">
        <f>Table15[[#This Row],[EE%]]</f>
        <v>6.25E-2</v>
      </c>
      <c r="I143" s="98">
        <f>Table15[[#This Row],[EDPS%]]</f>
        <v>0.72463768115942029</v>
      </c>
      <c r="J143" s="92">
        <f>Table15[[#This Row],[EL%]]</f>
        <v>0.10714285714285714</v>
      </c>
      <c r="K143" s="92">
        <f>Table15[[#This Row],[ES%]]</f>
        <v>3.2000000000000001E-2</v>
      </c>
      <c r="L143" s="98">
        <f>Table15[[#This Row],[FI%]]</f>
        <v>0.08</v>
      </c>
      <c r="M143" s="92">
        <f>Table15[[#This Row],[FR%]]</f>
        <v>0.2857142857142857</v>
      </c>
      <c r="N143" s="98" t="str">
        <f>Table15[[#This Row],[HR%]]</f>
        <v/>
      </c>
      <c r="O143" s="98">
        <f>Table15[[#This Row],[HU%]]</f>
        <v>0.13432835820895522</v>
      </c>
      <c r="P143" s="98">
        <f>Table15[[#This Row],[IE%]]</f>
        <v>0.39393939393939392</v>
      </c>
      <c r="Q143" s="98">
        <f>Table15[[#This Row],[IT%]]</f>
        <v>0.16363636363636364</v>
      </c>
      <c r="R143" s="98">
        <f>Table15[[#This Row],[LI%]]</f>
        <v>0.14084507042253522</v>
      </c>
      <c r="S143" s="92">
        <f>Table15[[#This Row],[LT%]]</f>
        <v>0</v>
      </c>
      <c r="T143" s="98">
        <f>Table15[[#This Row],[LV%]]</f>
        <v>0.12290502793296089</v>
      </c>
      <c r="U143" s="92">
        <f>Table15[[#This Row],[MT%]]</f>
        <v>0.22935779816513763</v>
      </c>
      <c r="V143" s="98">
        <f>Table15[[#This Row],[NL%]]</f>
        <v>0.18921775898520085</v>
      </c>
      <c r="W143" s="92"/>
      <c r="X143" s="98">
        <f>Table15[[#This Row],[PT%]]</f>
        <v>0.18720000000000001</v>
      </c>
      <c r="Y143" s="92">
        <f>Table15[[#This Row],[SE%]]</f>
        <v>0</v>
      </c>
      <c r="Z143" s="99">
        <f>Table15[[#This Row],[SI%]]</f>
        <v>4.4692737430167594E-3</v>
      </c>
      <c r="AA143" s="106"/>
      <c r="AB143" s="76">
        <f>AVERAGE(Table178910[[#This Row],[AT%]:[SI%]])</f>
        <v>0.14111659886243838</v>
      </c>
      <c r="AC143" s="76">
        <f>MIN(Table178910[[#This Row],[AT%]:[SI%]])</f>
        <v>0</v>
      </c>
      <c r="AD143" s="76">
        <f>MAX(Table178910[[#This Row],[AT%]:[SI%]])</f>
        <v>0.72463768115942029</v>
      </c>
      <c r="AE143" s="76">
        <f>MEDIAN(Table178910[[#This Row],[AT%]:[SI%]])</f>
        <v>0.11075949367088607</v>
      </c>
      <c r="AM143"/>
      <c r="AN143"/>
      <c r="AO143"/>
      <c r="AP143"/>
      <c r="AQ143"/>
      <c r="AR143"/>
      <c r="AS143"/>
      <c r="AT143"/>
    </row>
    <row r="144" spans="1:46">
      <c r="A144" s="79" t="s">
        <v>225</v>
      </c>
      <c r="B144" s="92">
        <f>Table15[[#This Row],[AT%]]</f>
        <v>9.0909090909090912E-2</v>
      </c>
      <c r="C144" s="92">
        <f>Table15[[#This Row],[BE%]]</f>
        <v>0.18703241895261846</v>
      </c>
      <c r="D144" s="92">
        <f>Table15[[#This Row],[CY%]]</f>
        <v>5.6962025316455694E-2</v>
      </c>
      <c r="E144" s="92">
        <f>Table15[[#This Row],[CZ%]]</f>
        <v>7.1428571428571425E-2</v>
      </c>
      <c r="F144" s="92">
        <f>Table15[[#This Row],[DE-BavPrivSec%]]</f>
        <v>0.11428571428571428</v>
      </c>
      <c r="G144" s="92">
        <f>Table15[[#This Row],[DK%]]</f>
        <v>0.30208333333333331</v>
      </c>
      <c r="H144" s="98">
        <f>Table15[[#This Row],[EE%]]</f>
        <v>0.1875</v>
      </c>
      <c r="I144" s="98">
        <f>Table15[[#This Row],[EDPS%]]</f>
        <v>0.89855072463768115</v>
      </c>
      <c r="J144" s="92">
        <f>Table15[[#This Row],[EL%]]</f>
        <v>3.5714285714285712E-2</v>
      </c>
      <c r="K144" s="92">
        <f>Table15[[#This Row],[ES%]]</f>
        <v>0.04</v>
      </c>
      <c r="L144" s="98">
        <f>Table15[[#This Row],[FI%]]</f>
        <v>0.1</v>
      </c>
      <c r="M144" s="92">
        <f>Table15[[#This Row],[FR%]]</f>
        <v>0.2857142857142857</v>
      </c>
      <c r="N144" s="98" t="str">
        <f>Table15[[#This Row],[HR%]]</f>
        <v/>
      </c>
      <c r="O144" s="98">
        <f>Table15[[#This Row],[HU%]]</f>
        <v>7.4626865671641784E-2</v>
      </c>
      <c r="P144" s="98">
        <f>Table15[[#This Row],[IE%]]</f>
        <v>6.0606060606060608E-2</v>
      </c>
      <c r="Q144" s="98">
        <f>Table15[[#This Row],[IT%]]</f>
        <v>5.4545454545454543E-2</v>
      </c>
      <c r="R144" s="98">
        <f>Table15[[#This Row],[LI%]]</f>
        <v>0.15492957746478872</v>
      </c>
      <c r="S144" s="92">
        <f>Table15[[#This Row],[LT%]]</f>
        <v>0.1111111111111111</v>
      </c>
      <c r="T144" s="98">
        <f>Table15[[#This Row],[LV%]]</f>
        <v>0.17318435754189945</v>
      </c>
      <c r="U144" s="92">
        <f>Table15[[#This Row],[MT%]]</f>
        <v>6.4220183486238536E-2</v>
      </c>
      <c r="V144" s="98">
        <f>Table15[[#This Row],[NL%]]</f>
        <v>0.10570824524312897</v>
      </c>
      <c r="W144" s="92"/>
      <c r="X144" s="98">
        <f>Table15[[#This Row],[PT%]]</f>
        <v>9.6000000000000002E-2</v>
      </c>
      <c r="Y144" s="92">
        <f>Table15[[#This Row],[SE%]]</f>
        <v>6.25E-2</v>
      </c>
      <c r="Z144" s="99">
        <f>Table15[[#This Row],[SI%]]</f>
        <v>3.3519553072625698E-3</v>
      </c>
      <c r="AA144" s="106"/>
      <c r="AB144" s="76">
        <f>AVERAGE(Table178910[[#This Row],[AT%]:[SI%]])</f>
        <v>0.14482453309867924</v>
      </c>
      <c r="AC144" s="76">
        <f>MIN(Table178910[[#This Row],[AT%]:[SI%]])</f>
        <v>3.3519553072625698E-3</v>
      </c>
      <c r="AD144" s="76">
        <f>MAX(Table178910[[#This Row],[AT%]:[SI%]])</f>
        <v>0.89855072463768115</v>
      </c>
      <c r="AE144" s="76">
        <f>MEDIAN(Table178910[[#This Row],[AT%]:[SI%]])</f>
        <v>9.6000000000000002E-2</v>
      </c>
      <c r="AM144"/>
      <c r="AN144"/>
      <c r="AO144"/>
      <c r="AP144"/>
      <c r="AQ144"/>
      <c r="AR144"/>
      <c r="AS144"/>
      <c r="AT144"/>
    </row>
    <row r="145" spans="1:46">
      <c r="A145" s="79" t="s">
        <v>226</v>
      </c>
      <c r="B145" s="92">
        <f>Table15[[#This Row],[AT%]]</f>
        <v>0.36363636363636365</v>
      </c>
      <c r="C145" s="92">
        <f>Table15[[#This Row],[BE%]]</f>
        <v>0.23690773067331672</v>
      </c>
      <c r="D145" s="92">
        <f>Table15[[#This Row],[CY%]]</f>
        <v>0.28164556962025317</v>
      </c>
      <c r="E145" s="92">
        <f>Table15[[#This Row],[CZ%]]</f>
        <v>0.14285714285714285</v>
      </c>
      <c r="F145" s="92">
        <f>Table15[[#This Row],[DE-BavPrivSec%]]</f>
        <v>8.5714285714285715E-2</v>
      </c>
      <c r="G145" s="92">
        <f>Table15[[#This Row],[DK%]]</f>
        <v>0.22916666666666666</v>
      </c>
      <c r="H145" s="98">
        <f>Table15[[#This Row],[EE%]]</f>
        <v>0.375</v>
      </c>
      <c r="I145" s="98">
        <f>Table15[[#This Row],[EDPS%]]</f>
        <v>0.39130434782608697</v>
      </c>
      <c r="J145" s="92">
        <f>Table15[[#This Row],[EL%]]</f>
        <v>0.14285714285714285</v>
      </c>
      <c r="K145" s="92">
        <f>Table15[[#This Row],[ES%]]</f>
        <v>0.33900000000000002</v>
      </c>
      <c r="L145" s="98">
        <f>Table15[[#This Row],[FI%]]</f>
        <v>0.24</v>
      </c>
      <c r="M145" s="92">
        <f>Table15[[#This Row],[FR%]]</f>
        <v>0.14285714285714285</v>
      </c>
      <c r="N145" s="98" t="str">
        <f>Table15[[#This Row],[HR%]]</f>
        <v/>
      </c>
      <c r="O145" s="98">
        <f>Table15[[#This Row],[HU%]]</f>
        <v>0.39552238805970147</v>
      </c>
      <c r="P145" s="98">
        <f>Table15[[#This Row],[IE%]]</f>
        <v>0.36363636363636365</v>
      </c>
      <c r="Q145" s="98">
        <f>Table15[[#This Row],[IT%]]</f>
        <v>0.4</v>
      </c>
      <c r="R145" s="98">
        <f>Table15[[#This Row],[LI%]]</f>
        <v>0.39436619718309857</v>
      </c>
      <c r="S145" s="92">
        <f>Table15[[#This Row],[LT%]]</f>
        <v>0.33333333333333331</v>
      </c>
      <c r="T145" s="98">
        <f>Table15[[#This Row],[LV%]]</f>
        <v>0.17318435754189945</v>
      </c>
      <c r="U145" s="92">
        <f>Table15[[#This Row],[MT%]]</f>
        <v>0.3577981651376147</v>
      </c>
      <c r="V145" s="98">
        <f>Table15[[#This Row],[NL%]]</f>
        <v>0.13530655391120508</v>
      </c>
      <c r="W145" s="92"/>
      <c r="X145" s="98">
        <f>Table15[[#This Row],[PT%]]</f>
        <v>0.32640000000000002</v>
      </c>
      <c r="Y145" s="92">
        <f>Table15[[#This Row],[SE%]]</f>
        <v>0.33333333333333331</v>
      </c>
      <c r="Z145" s="99">
        <f>Table15[[#This Row],[SI%]]</f>
        <v>1.0055865921787709E-2</v>
      </c>
      <c r="AA145" s="106"/>
      <c r="AB145" s="76">
        <f>AVERAGE(Table178910[[#This Row],[AT%]:[SI%]])</f>
        <v>0.26929925872898863</v>
      </c>
      <c r="AC145" s="76">
        <f>MIN(Table178910[[#This Row],[AT%]:[SI%]])</f>
        <v>1.0055865921787709E-2</v>
      </c>
      <c r="AD145" s="76">
        <f>MAX(Table178910[[#This Row],[AT%]:[SI%]])</f>
        <v>0.4</v>
      </c>
      <c r="AE145" s="76">
        <f>MEDIAN(Table178910[[#This Row],[AT%]:[SI%]])</f>
        <v>0.32640000000000002</v>
      </c>
      <c r="AM145"/>
      <c r="AN145"/>
      <c r="AO145"/>
      <c r="AP145"/>
      <c r="AQ145"/>
      <c r="AR145"/>
      <c r="AS145"/>
      <c r="AT145"/>
    </row>
    <row r="146" spans="1:46">
      <c r="A146" s="79" t="s">
        <v>227</v>
      </c>
      <c r="B146" s="92">
        <f>Table15[[#This Row],[AT%]]</f>
        <v>0.18181818181818182</v>
      </c>
      <c r="C146" s="92">
        <f>Table15[[#This Row],[BE%]]</f>
        <v>0.17955112219451372</v>
      </c>
      <c r="D146" s="92">
        <f>Table15[[#This Row],[CY%]]</f>
        <v>0.11392405063291139</v>
      </c>
      <c r="E146" s="92">
        <f>Table15[[#This Row],[CZ%]]</f>
        <v>0.42857142857142855</v>
      </c>
      <c r="F146" s="92">
        <f>Table15[[#This Row],[DE-BavPrivSec%]]</f>
        <v>8.5714285714285715E-2</v>
      </c>
      <c r="G146" s="92">
        <f>Table15[[#This Row],[DK%]]</f>
        <v>4.1666666666666664E-2</v>
      </c>
      <c r="H146" s="98">
        <f>Table15[[#This Row],[EE%]]</f>
        <v>0.1875</v>
      </c>
      <c r="I146" s="98">
        <f>Table15[[#This Row],[EDPS%]]</f>
        <v>0.75362318840579712</v>
      </c>
      <c r="J146" s="92">
        <f>Table15[[#This Row],[EL%]]</f>
        <v>3.5714285714285712E-2</v>
      </c>
      <c r="K146" s="92">
        <f>Table15[[#This Row],[ES%]]</f>
        <v>0.24299999999999999</v>
      </c>
      <c r="L146" s="98">
        <f>Table15[[#This Row],[FI%]]</f>
        <v>0.2</v>
      </c>
      <c r="M146" s="92">
        <f>Table15[[#This Row],[FR%]]</f>
        <v>7.1428571428571425E-2</v>
      </c>
      <c r="N146" s="98" t="str">
        <f>Table15[[#This Row],[HR%]]</f>
        <v/>
      </c>
      <c r="O146" s="98">
        <f>Table15[[#This Row],[HU%]]</f>
        <v>9.7014925373134331E-2</v>
      </c>
      <c r="P146" s="98">
        <f>Table15[[#This Row],[IE%]]</f>
        <v>0.13636363636363635</v>
      </c>
      <c r="Q146" s="98">
        <f>Table15[[#This Row],[IT%]]</f>
        <v>0.10909090909090909</v>
      </c>
      <c r="R146" s="98">
        <f>Table15[[#This Row],[LI%]]</f>
        <v>0.22535211267605634</v>
      </c>
      <c r="S146" s="92">
        <f>Table15[[#This Row],[LT%]]</f>
        <v>0</v>
      </c>
      <c r="T146" s="98">
        <f>Table15[[#This Row],[LV%]]</f>
        <v>0.10614525139664804</v>
      </c>
      <c r="U146" s="92">
        <f>Table15[[#This Row],[MT%]]</f>
        <v>9.1743119266055051E-3</v>
      </c>
      <c r="V146" s="98">
        <f>Table15[[#This Row],[NL%]]</f>
        <v>0.13002114164904863</v>
      </c>
      <c r="W146" s="92"/>
      <c r="X146" s="98">
        <f>Table15[[#This Row],[PT%]]</f>
        <v>0.12959999999999999</v>
      </c>
      <c r="Y146" s="92">
        <f>Table15[[#This Row],[SE%]]</f>
        <v>0.10416666666666667</v>
      </c>
      <c r="Z146" s="99">
        <f>Table15[[#This Row],[SI%]]</f>
        <v>0.15307262569832403</v>
      </c>
      <c r="AA146" s="106"/>
      <c r="AB146" s="76">
        <f>AVERAGE(Table178910[[#This Row],[AT%]:[SI%]])</f>
        <v>0.16184840704294223</v>
      </c>
      <c r="AC146" s="76">
        <f>MIN(Table178910[[#This Row],[AT%]:[SI%]])</f>
        <v>0</v>
      </c>
      <c r="AD146" s="76">
        <f>MAX(Table178910[[#This Row],[AT%]:[SI%]])</f>
        <v>0.75362318840579712</v>
      </c>
      <c r="AE146" s="76">
        <f>MEDIAN(Table178910[[#This Row],[AT%]:[SI%]])</f>
        <v>0.12959999999999999</v>
      </c>
      <c r="AM146"/>
      <c r="AN146"/>
      <c r="AO146"/>
      <c r="AP146"/>
      <c r="AQ146"/>
      <c r="AR146"/>
      <c r="AS146"/>
      <c r="AT146"/>
    </row>
    <row r="147" spans="1:46">
      <c r="A147" s="79" t="s">
        <v>228</v>
      </c>
      <c r="B147" s="92">
        <f>Table15[[#This Row],[AT%]]</f>
        <v>0</v>
      </c>
      <c r="C147" s="92">
        <f>Table15[[#This Row],[BE%]]</f>
        <v>3.4912718204488775E-2</v>
      </c>
      <c r="D147" s="92">
        <f>Table15[[#This Row],[CY%]]</f>
        <v>8.5443037974683542E-2</v>
      </c>
      <c r="E147" s="92">
        <f>Table15[[#This Row],[CZ%]]</f>
        <v>0.21428571428571427</v>
      </c>
      <c r="F147" s="92">
        <f>Table15[[#This Row],[DE-BavPrivSec%]]</f>
        <v>0</v>
      </c>
      <c r="G147" s="92">
        <f>Table15[[#This Row],[DK%]]</f>
        <v>8.3333333333333329E-2</v>
      </c>
      <c r="H147" s="98">
        <f>Table15[[#This Row],[EE%]]</f>
        <v>0.1875</v>
      </c>
      <c r="I147" s="98">
        <f>Table15[[#This Row],[EDPS%]]</f>
        <v>0</v>
      </c>
      <c r="J147" s="92">
        <f>Table15[[#This Row],[EL%]]</f>
        <v>3.5714285714285712E-2</v>
      </c>
      <c r="K147" s="92">
        <f>Table15[[#This Row],[ES%]]</f>
        <v>2.9000000000000001E-2</v>
      </c>
      <c r="L147" s="98">
        <f>Table15[[#This Row],[FI%]]</f>
        <v>0.08</v>
      </c>
      <c r="M147" s="92">
        <f>Table15[[#This Row],[FR%]]</f>
        <v>0</v>
      </c>
      <c r="N147" s="98" t="str">
        <f>Table15[[#This Row],[HR%]]</f>
        <v/>
      </c>
      <c r="O147" s="98">
        <f>Table15[[#This Row],[HU%]]</f>
        <v>0.14925373134328357</v>
      </c>
      <c r="P147" s="98">
        <f>Table15[[#This Row],[IE%]]</f>
        <v>6.0606060606060608E-2</v>
      </c>
      <c r="Q147" s="98">
        <f>Table15[[#This Row],[IT%]]</f>
        <v>7.2727272727272724E-2</v>
      </c>
      <c r="R147" s="98">
        <f>Table15[[#This Row],[LI%]]</f>
        <v>2.8169014084507043E-2</v>
      </c>
      <c r="S147" s="92">
        <f>Table15[[#This Row],[LT%]]</f>
        <v>0</v>
      </c>
      <c r="T147" s="98">
        <f>Table15[[#This Row],[LV%]]</f>
        <v>0</v>
      </c>
      <c r="U147" s="92">
        <f>Table15[[#This Row],[MT%]]</f>
        <v>9.1743119266055051E-3</v>
      </c>
      <c r="V147" s="98">
        <f>Table15[[#This Row],[NL%]]</f>
        <v>2.748414376321353E-2</v>
      </c>
      <c r="W147" s="92"/>
      <c r="X147" s="98">
        <f>Table15[[#This Row],[PT%]]</f>
        <v>0.1072</v>
      </c>
      <c r="Y147" s="92">
        <f>Table15[[#This Row],[SE%]]</f>
        <v>2.0833333333333332E-2</v>
      </c>
      <c r="Z147" s="99">
        <f>Table15[[#This Row],[SI%]]</f>
        <v>1.1173184357541898E-3</v>
      </c>
      <c r="AA147" s="106"/>
      <c r="AB147" s="76">
        <f>AVERAGE(Table178910[[#This Row],[AT%]:[SI%]])</f>
        <v>5.3337142423153738E-2</v>
      </c>
      <c r="AC147" s="76">
        <f>MIN(Table178910[[#This Row],[AT%]:[SI%]])</f>
        <v>0</v>
      </c>
      <c r="AD147" s="76">
        <f>MAX(Table178910[[#This Row],[AT%]:[SI%]])</f>
        <v>0.21428571428571427</v>
      </c>
      <c r="AE147" s="76">
        <f>MEDIAN(Table178910[[#This Row],[AT%]:[SI%]])</f>
        <v>2.9000000000000001E-2</v>
      </c>
      <c r="AM147"/>
      <c r="AN147"/>
      <c r="AO147"/>
      <c r="AP147"/>
      <c r="AQ147"/>
      <c r="AR147"/>
      <c r="AS147"/>
      <c r="AT147"/>
    </row>
    <row r="148" spans="1:46">
      <c r="A148" s="79" t="s">
        <v>229</v>
      </c>
      <c r="B148" s="92">
        <f>Table15[[#This Row],[AT%]]</f>
        <v>0</v>
      </c>
      <c r="C148" s="92">
        <f>Table15[[#This Row],[BE%]]</f>
        <v>0.22443890274314215</v>
      </c>
      <c r="D148" s="92">
        <f>Table15[[#This Row],[CY%]]</f>
        <v>0.22151898734177214</v>
      </c>
      <c r="E148" s="92">
        <f>Table15[[#This Row],[CZ%]]</f>
        <v>7.1428571428571425E-2</v>
      </c>
      <c r="F148" s="92">
        <f>Table15[[#This Row],[DE-BavPrivSec%]]</f>
        <v>5.7142857142857141E-2</v>
      </c>
      <c r="G148" s="92">
        <f>Table15[[#This Row],[DK%]]</f>
        <v>6.25E-2</v>
      </c>
      <c r="H148" s="98">
        <f>Table15[[#This Row],[EE%]]</f>
        <v>0</v>
      </c>
      <c r="I148" s="98">
        <f>Table15[[#This Row],[EDPS%]]</f>
        <v>0.86956521739130432</v>
      </c>
      <c r="J148" s="92">
        <f>Table15[[#This Row],[EL%]]</f>
        <v>0.42857142857142855</v>
      </c>
      <c r="K148" s="92">
        <f>Table15[[#This Row],[ES%]]</f>
        <v>0.308</v>
      </c>
      <c r="L148" s="98">
        <f>Table15[[#This Row],[FI%]]</f>
        <v>0</v>
      </c>
      <c r="M148" s="92">
        <f>Table15[[#This Row],[FR%]]</f>
        <v>0.14285714285714285</v>
      </c>
      <c r="N148" s="98" t="str">
        <f>Table15[[#This Row],[HR%]]</f>
        <v/>
      </c>
      <c r="O148" s="98">
        <f>Table15[[#This Row],[HU%]]</f>
        <v>0.1044776119402985</v>
      </c>
      <c r="P148" s="98">
        <f>Table15[[#This Row],[IE%]]</f>
        <v>0.25757575757575757</v>
      </c>
      <c r="Q148" s="98">
        <f>Table15[[#This Row],[IT%]]</f>
        <v>0.27272727272727271</v>
      </c>
      <c r="R148" s="98">
        <f>Table15[[#This Row],[LI%]]</f>
        <v>0.16901408450704225</v>
      </c>
      <c r="S148" s="92">
        <f>Table15[[#This Row],[LT%]]</f>
        <v>0.55555555555555558</v>
      </c>
      <c r="T148" s="98">
        <f>Table15[[#This Row],[LV%]]</f>
        <v>0.18994413407821228</v>
      </c>
      <c r="U148" s="92">
        <f>Table15[[#This Row],[MT%]]</f>
        <v>0.22018348623853212</v>
      </c>
      <c r="V148" s="98">
        <f>Table15[[#This Row],[NL%]]</f>
        <v>0.21881606765327696</v>
      </c>
      <c r="W148" s="92"/>
      <c r="X148" s="98">
        <f>Table15[[#This Row],[PT%]]</f>
        <v>0.23039999999999999</v>
      </c>
      <c r="Y148" s="92">
        <f>Table15[[#This Row],[SE%]]</f>
        <v>0.1875</v>
      </c>
      <c r="Z148" s="99">
        <f>Table15[[#This Row],[SI%]]</f>
        <v>4.4692737430167594E-3</v>
      </c>
      <c r="AA148" s="106"/>
      <c r="AB148" s="76">
        <f>AVERAGE(Table178910[[#This Row],[AT%]:[SI%]])</f>
        <v>0.20855158049979056</v>
      </c>
      <c r="AC148" s="76">
        <f>MIN(Table178910[[#This Row],[AT%]:[SI%]])</f>
        <v>0</v>
      </c>
      <c r="AD148" s="76">
        <f>MAX(Table178910[[#This Row],[AT%]:[SI%]])</f>
        <v>0.86956521739130432</v>
      </c>
      <c r="AE148" s="76">
        <f>MEDIAN(Table178910[[#This Row],[AT%]:[SI%]])</f>
        <v>0.18994413407821228</v>
      </c>
      <c r="AM148"/>
      <c r="AN148"/>
      <c r="AO148"/>
      <c r="AP148"/>
      <c r="AQ148"/>
      <c r="AR148"/>
      <c r="AS148"/>
      <c r="AT148"/>
    </row>
    <row r="149" spans="1:46">
      <c r="A149" s="79" t="s">
        <v>161</v>
      </c>
      <c r="B149" s="92">
        <f>Table15[[#This Row],[AT%]]</f>
        <v>0</v>
      </c>
      <c r="C149" s="92">
        <f>Table15[[#This Row],[BE%]]</f>
        <v>0.18703241895261846</v>
      </c>
      <c r="D149" s="92">
        <f>Table15[[#This Row],[CY%]]</f>
        <v>0.21202531645569619</v>
      </c>
      <c r="E149" s="92">
        <f>Table15[[#This Row],[CZ%]]</f>
        <v>0.2857142857142857</v>
      </c>
      <c r="F149" s="92" t="str">
        <f>Table15[[#This Row],[DE-BavPrivSec%]]</f>
        <v/>
      </c>
      <c r="G149" s="92">
        <f>Table15[[#This Row],[DK%]]</f>
        <v>4.1666666666666664E-2</v>
      </c>
      <c r="H149" s="98">
        <f>Table15[[#This Row],[EE%]]</f>
        <v>6.25E-2</v>
      </c>
      <c r="I149" s="98">
        <f>Table15[[#This Row],[EDPS%]]</f>
        <v>0</v>
      </c>
      <c r="J149" s="92">
        <f>Table15[[#This Row],[EL%]]</f>
        <v>0.2857142857142857</v>
      </c>
      <c r="K149" s="92">
        <f>Table15[[#This Row],[ES%]]</f>
        <v>0</v>
      </c>
      <c r="L149" s="98">
        <f>Table15[[#This Row],[FI%]]</f>
        <v>0</v>
      </c>
      <c r="M149" s="92">
        <f>Table15[[#This Row],[FR%]]</f>
        <v>7.1428571428571425E-2</v>
      </c>
      <c r="N149" s="98" t="str">
        <f>Table15[[#This Row],[HR%]]</f>
        <v/>
      </c>
      <c r="O149" s="98">
        <f>Table15[[#This Row],[HU%]]</f>
        <v>0.2537313432835821</v>
      </c>
      <c r="P149" s="98">
        <f>Table15[[#This Row],[IE%]]</f>
        <v>6.0606060606060608E-2</v>
      </c>
      <c r="Q149" s="98">
        <f>Table15[[#This Row],[IT%]]</f>
        <v>0.10909090909090909</v>
      </c>
      <c r="R149" s="98">
        <f>Table15[[#This Row],[LI%]]</f>
        <v>9.8591549295774641E-2</v>
      </c>
      <c r="S149" s="92">
        <f>Table15[[#This Row],[LT%]]</f>
        <v>0</v>
      </c>
      <c r="T149" s="98">
        <f>Table15[[#This Row],[LV%]]</f>
        <v>0.56424581005586594</v>
      </c>
      <c r="U149" s="92">
        <f>Table15[[#This Row],[MT%]]</f>
        <v>0.24770642201834864</v>
      </c>
      <c r="V149" s="98">
        <f>Table15[[#This Row],[NL%]]</f>
        <v>0.16067653276955601</v>
      </c>
      <c r="W149" s="92"/>
      <c r="X149" s="98">
        <f>Table15[[#This Row],[PT%]]</f>
        <v>0.18720000000000001</v>
      </c>
      <c r="Y149" s="92">
        <f>Table15[[#This Row],[SE%]]</f>
        <v>0</v>
      </c>
      <c r="Z149" s="99">
        <f>Table15[[#This Row],[SI%]]</f>
        <v>7.0391061452513962E-2</v>
      </c>
      <c r="AA149" s="106"/>
      <c r="AB149" s="76">
        <f>AVERAGE(Table178910[[#This Row],[AT%]:[SI%]])</f>
        <v>0.13174187425021525</v>
      </c>
      <c r="AC149" s="76">
        <f>MIN(Table178910[[#This Row],[AT%]:[SI%]])</f>
        <v>0</v>
      </c>
      <c r="AD149" s="76">
        <f>MAX(Table178910[[#This Row],[AT%]:[SI%]])</f>
        <v>0.56424581005586594</v>
      </c>
      <c r="AE149" s="76">
        <f>MEDIAN(Table178910[[#This Row],[AT%]:[SI%]])</f>
        <v>8.501006036217304E-2</v>
      </c>
      <c r="AM149"/>
      <c r="AN149"/>
      <c r="AO149"/>
      <c r="AP149"/>
      <c r="AQ149"/>
      <c r="AR149"/>
      <c r="AS149"/>
      <c r="AT149"/>
    </row>
    <row r="150" spans="1:46" s="58" customFormat="1">
      <c r="A150" s="83" t="s">
        <v>230</v>
      </c>
      <c r="B150" s="96"/>
      <c r="C150" s="96"/>
      <c r="D150" s="96" t="str">
        <f>Table15[[#This Row],[CY%]]</f>
        <v/>
      </c>
      <c r="E150" s="96" t="str">
        <f>Table15[[#This Row],[CZ%]]</f>
        <v/>
      </c>
      <c r="F150" s="96">
        <f>Table15[[#This Row],[DE-BavPrivSec%]]</f>
        <v>0.62857142857142856</v>
      </c>
      <c r="G150" s="96">
        <f>Table15[[#This Row],[DK%]]</f>
        <v>0.46875</v>
      </c>
      <c r="H150" s="96" t="str">
        <f>Table15[[#This Row],[EE%]]</f>
        <v/>
      </c>
      <c r="I150" s="96"/>
      <c r="J150" s="96"/>
      <c r="K150" s="96"/>
      <c r="L150" s="96"/>
      <c r="M150" s="96"/>
      <c r="N150" s="96"/>
      <c r="O150" s="96"/>
      <c r="P150" s="96"/>
      <c r="Q150" s="96"/>
      <c r="R150" s="96"/>
      <c r="S150" s="96"/>
      <c r="T150" s="96"/>
      <c r="U150" s="96"/>
      <c r="V150" s="96"/>
      <c r="W150" s="96"/>
      <c r="X150" s="96"/>
      <c r="Y150" s="96"/>
      <c r="Z150" s="97"/>
      <c r="AA150" s="56"/>
      <c r="AB150" s="76"/>
      <c r="AC150" s="76"/>
      <c r="AD150" s="76"/>
      <c r="AE150" s="76"/>
      <c r="AF150" s="56"/>
      <c r="AG150" s="56"/>
      <c r="AH150" s="56"/>
    </row>
    <row r="151" spans="1:46" ht="85.5">
      <c r="A151" s="82" t="s">
        <v>231</v>
      </c>
      <c r="B151" s="92"/>
      <c r="C151" s="98"/>
      <c r="D151" s="98"/>
      <c r="E151" s="98"/>
      <c r="F151" s="92"/>
      <c r="G151" s="98"/>
      <c r="H151" s="98"/>
      <c r="I151" s="98"/>
      <c r="J151" s="92"/>
      <c r="K151" s="92"/>
      <c r="L151" s="98"/>
      <c r="M151" s="92"/>
      <c r="N151" s="98"/>
      <c r="O151" s="98"/>
      <c r="P151" s="98"/>
      <c r="Q151" s="98"/>
      <c r="R151" s="98"/>
      <c r="S151" s="92"/>
      <c r="T151" s="98"/>
      <c r="U151" s="92"/>
      <c r="V151" s="98"/>
      <c r="W151" s="92"/>
      <c r="X151" s="98"/>
      <c r="Y151" s="92"/>
      <c r="Z151" s="99"/>
      <c r="AA151" s="106"/>
      <c r="AB151" s="77" t="s">
        <v>316</v>
      </c>
      <c r="AC151" s="77" t="s">
        <v>317</v>
      </c>
      <c r="AD151" s="77" t="s">
        <v>318</v>
      </c>
      <c r="AE151" s="77" t="s">
        <v>319</v>
      </c>
      <c r="AM151"/>
      <c r="AN151"/>
      <c r="AO151"/>
      <c r="AP151"/>
      <c r="AQ151"/>
      <c r="AR151"/>
      <c r="AS151"/>
      <c r="AT151"/>
    </row>
    <row r="152" spans="1:46">
      <c r="A152" s="79" t="s">
        <v>232</v>
      </c>
      <c r="B152" s="92">
        <f>Table15[[#This Row],[AT%]]</f>
        <v>0.18181818181818182</v>
      </c>
      <c r="C152" s="98">
        <f>Table15[[#This Row],[BE%]]</f>
        <v>0.62842892768079806</v>
      </c>
      <c r="D152" s="98">
        <f>Table15[[#This Row],[CY%]]</f>
        <v>0.79113924050632911</v>
      </c>
      <c r="E152" s="98">
        <f>Table15[[#This Row],[CZ%]]</f>
        <v>0.7142857142857143</v>
      </c>
      <c r="F152" s="92">
        <f>Table15[[#This Row],[DE-BavPrivSec%]]</f>
        <v>0.2857142857142857</v>
      </c>
      <c r="G152" s="98">
        <f>Table15[[#This Row],[DK%]]</f>
        <v>0.4375</v>
      </c>
      <c r="H152" s="98">
        <f>Table15[[#This Row],[EE%]]</f>
        <v>0.5</v>
      </c>
      <c r="I152" s="98">
        <f>Table15[[#This Row],[EDPS%]]</f>
        <v>0.34782608695652173</v>
      </c>
      <c r="J152" s="92">
        <f>Table15[[#This Row],[EL%]]</f>
        <v>0.35714285714285715</v>
      </c>
      <c r="K152" s="92">
        <f>Table15[[#This Row],[ES%]]</f>
        <v>0.83299999999999996</v>
      </c>
      <c r="L152" s="98">
        <f>Table15[[#This Row],[FI%]]</f>
        <v>0.34</v>
      </c>
      <c r="M152" s="92">
        <f>Table15[[#This Row],[FR%]]</f>
        <v>0.5714285714285714</v>
      </c>
      <c r="N152" s="98">
        <f>Table15[[#This Row],[HR%]]</f>
        <v>0.86242164302210489</v>
      </c>
      <c r="O152" s="98">
        <f>Table15[[#This Row],[HU%]]</f>
        <v>0.73880597014925375</v>
      </c>
      <c r="P152" s="98">
        <f>Table15[[#This Row],[IE%]]</f>
        <v>0.36363636363636365</v>
      </c>
      <c r="Q152" s="98">
        <f>Table15[[#This Row],[IT%]]</f>
        <v>0.25454545454545452</v>
      </c>
      <c r="R152" s="98">
        <f>Table15[[#This Row],[LI%]]</f>
        <v>0.78873239436619713</v>
      </c>
      <c r="S152" s="92">
        <f>Table15[[#This Row],[LT%]]</f>
        <v>0.88888888888888884</v>
      </c>
      <c r="T152" s="98">
        <f>Table15[[#This Row],[LV%]]</f>
        <v>0.7039106145251397</v>
      </c>
      <c r="U152" s="92">
        <f>Table15[[#This Row],[MT%]]</f>
        <v>0.74311926605504586</v>
      </c>
      <c r="V152" s="98">
        <f>Table15[[#This Row],[NL%]]</f>
        <v>0.68393234672304437</v>
      </c>
      <c r="W152" s="92"/>
      <c r="X152" s="98">
        <f>Table15[[#This Row],[PT%]]</f>
        <v>0.70879999999999999</v>
      </c>
      <c r="Y152" s="92" t="str">
        <f>Table15[[#This Row],[SE%]]</f>
        <v/>
      </c>
      <c r="Z152" s="99">
        <f>Table15[[#This Row],[SI%]]</f>
        <v>0.92960893854748605</v>
      </c>
      <c r="AA152" s="106"/>
      <c r="AB152" s="76">
        <f>AVERAGE(Table178910[[#This Row],[AT%]:[SI%]])</f>
        <v>0.59368198895618429</v>
      </c>
      <c r="AC152" s="76">
        <f>MIN(Table178910[[#This Row],[AT%]:[SI%]])</f>
        <v>0.18181818181818182</v>
      </c>
      <c r="AD152" s="76">
        <f>MAX(Table178910[[#This Row],[AT%]:[SI%]])</f>
        <v>0.92960893854748605</v>
      </c>
      <c r="AE152" s="76">
        <f>MEDIAN(Table178910[[#This Row],[AT%]:[SI%]])</f>
        <v>0.68393234672304437</v>
      </c>
      <c r="AM152"/>
      <c r="AN152"/>
      <c r="AO152"/>
      <c r="AP152"/>
      <c r="AQ152"/>
      <c r="AR152"/>
      <c r="AS152"/>
      <c r="AT152"/>
    </row>
    <row r="153" spans="1:46">
      <c r="A153" s="79" t="s">
        <v>233</v>
      </c>
      <c r="B153" s="92">
        <f>Table15[[#This Row],[AT%]]</f>
        <v>0.27272727272727271</v>
      </c>
      <c r="C153" s="92">
        <f>Table15[[#This Row],[BE%]]</f>
        <v>0.1745635910224439</v>
      </c>
      <c r="D153" s="92">
        <f>Table15[[#This Row],[CY%]]</f>
        <v>7.5949367088607597E-2</v>
      </c>
      <c r="E153" s="92">
        <f>Table15[[#This Row],[CZ%]]</f>
        <v>0.21428571428571427</v>
      </c>
      <c r="F153" s="92">
        <f>Table15[[#This Row],[DE-BavPrivSec%]]</f>
        <v>0.17142857142857143</v>
      </c>
      <c r="G153" s="92">
        <f>Table15[[#This Row],[DK%]]</f>
        <v>0.23958333333333334</v>
      </c>
      <c r="H153" s="98">
        <f>Table15[[#This Row],[EE%]]</f>
        <v>0</v>
      </c>
      <c r="I153" s="98">
        <f>Table15[[#This Row],[EDPS%]]</f>
        <v>0.30434782608695654</v>
      </c>
      <c r="J153" s="92">
        <f>Table15[[#This Row],[EL%]]</f>
        <v>0.2857142857142857</v>
      </c>
      <c r="K153" s="92">
        <f>Table15[[#This Row],[ES%]]</f>
        <v>0.104</v>
      </c>
      <c r="L153" s="98">
        <f>Table15[[#This Row],[FI%]]</f>
        <v>0.06</v>
      </c>
      <c r="M153" s="92">
        <f>Table15[[#This Row],[FR%]]</f>
        <v>7.1428571428571425E-2</v>
      </c>
      <c r="N153" s="98">
        <f>Table15[[#This Row],[HR%]]</f>
        <v>2.9033322335862751E-2</v>
      </c>
      <c r="O153" s="98">
        <f>Table15[[#This Row],[HU%]]</f>
        <v>0.17164179104477612</v>
      </c>
      <c r="P153" s="98">
        <f>Table15[[#This Row],[IE%]]</f>
        <v>0.18181818181818182</v>
      </c>
      <c r="Q153" s="98">
        <f>Table15[[#This Row],[IT%]]</f>
        <v>0.34545454545454546</v>
      </c>
      <c r="R153" s="98">
        <f>Table15[[#This Row],[LI%]]</f>
        <v>9.8591549295774641E-2</v>
      </c>
      <c r="S153" s="92">
        <f>Table15[[#This Row],[LT%]]</f>
        <v>0.1111111111111111</v>
      </c>
      <c r="T153" s="98">
        <f>Table15[[#This Row],[LV%]]</f>
        <v>0.2011173184357542</v>
      </c>
      <c r="U153" s="92">
        <f>Table15[[#This Row],[MT%]]</f>
        <v>8.2568807339449546E-2</v>
      </c>
      <c r="V153" s="98">
        <f>Table15[[#This Row],[NL%]]</f>
        <v>0.14164904862579281</v>
      </c>
      <c r="W153" s="92"/>
      <c r="X153" s="98">
        <f>Table15[[#This Row],[PT%]]</f>
        <v>0.1232</v>
      </c>
      <c r="Y153" s="92" t="str">
        <f>Table15[[#This Row],[SE%]]</f>
        <v/>
      </c>
      <c r="Z153" s="99">
        <f>Table15[[#This Row],[SI%]]</f>
        <v>2.7932960893854747E-2</v>
      </c>
      <c r="AA153" s="106"/>
      <c r="AB153" s="76">
        <f>AVERAGE(Table178910[[#This Row],[AT%]:[SI%]])</f>
        <v>0.15165857258568954</v>
      </c>
      <c r="AC153" s="76">
        <f>MIN(Table178910[[#This Row],[AT%]:[SI%]])</f>
        <v>0</v>
      </c>
      <c r="AD153" s="76">
        <f>MAX(Table178910[[#This Row],[AT%]:[SI%]])</f>
        <v>0.34545454545454546</v>
      </c>
      <c r="AE153" s="76">
        <f>MEDIAN(Table178910[[#This Row],[AT%]:[SI%]])</f>
        <v>0.14164904862579281</v>
      </c>
      <c r="AM153"/>
      <c r="AN153"/>
      <c r="AO153"/>
      <c r="AP153"/>
      <c r="AQ153"/>
      <c r="AR153"/>
      <c r="AS153"/>
      <c r="AT153"/>
    </row>
    <row r="154" spans="1:46">
      <c r="A154" s="79" t="s">
        <v>234</v>
      </c>
      <c r="B154" s="92">
        <f>Table15[[#This Row],[AT%]]</f>
        <v>9.0909090909090912E-2</v>
      </c>
      <c r="C154" s="92">
        <f>Table15[[#This Row],[BE%]]</f>
        <v>7.9800498753117205E-2</v>
      </c>
      <c r="D154" s="92">
        <f>Table15[[#This Row],[CY%]]</f>
        <v>4.1139240506329111E-2</v>
      </c>
      <c r="E154" s="92">
        <f>Table15[[#This Row],[CZ%]]</f>
        <v>7.1428571428571425E-2</v>
      </c>
      <c r="F154" s="92">
        <f>Table15[[#This Row],[DE-BavPrivSec%]]</f>
        <v>0.11428571428571428</v>
      </c>
      <c r="G154" s="92">
        <f>Table15[[#This Row],[DK%]]</f>
        <v>9.375E-2</v>
      </c>
      <c r="H154" s="98">
        <f>Table15[[#This Row],[EE%]]</f>
        <v>0.125</v>
      </c>
      <c r="I154" s="98">
        <f>Table15[[#This Row],[EDPS%]]</f>
        <v>0.21739130434782608</v>
      </c>
      <c r="J154" s="92">
        <f>Table15[[#This Row],[EL%]]</f>
        <v>0.17857142857142858</v>
      </c>
      <c r="K154" s="92">
        <f>Table15[[#This Row],[ES%]]</f>
        <v>0.04</v>
      </c>
      <c r="L154" s="98">
        <f>Table15[[#This Row],[FI%]]</f>
        <v>0.24</v>
      </c>
      <c r="M154" s="92">
        <f>Table15[[#This Row],[FR%]]</f>
        <v>0</v>
      </c>
      <c r="N154" s="98">
        <f>Table15[[#This Row],[HR%]]</f>
        <v>7.9181788188716594E-3</v>
      </c>
      <c r="O154" s="98">
        <f>Table15[[#This Row],[HU%]]</f>
        <v>2.9850746268656716E-2</v>
      </c>
      <c r="P154" s="98">
        <f>Table15[[#This Row],[IE%]]</f>
        <v>0.21212121212121213</v>
      </c>
      <c r="Q154" s="98">
        <f>Table15[[#This Row],[IT%]]</f>
        <v>0.10909090909090909</v>
      </c>
      <c r="R154" s="98">
        <f>Table15[[#This Row],[LI%]]</f>
        <v>4.2253521126760563E-2</v>
      </c>
      <c r="S154" s="92">
        <f>Table15[[#This Row],[LT%]]</f>
        <v>0</v>
      </c>
      <c r="T154" s="98">
        <f>Table15[[#This Row],[LV%]]</f>
        <v>3.3519553072625698E-2</v>
      </c>
      <c r="U154" s="92">
        <f>Table15[[#This Row],[MT%]]</f>
        <v>3.669724770642202E-2</v>
      </c>
      <c r="V154" s="98">
        <f>Table15[[#This Row],[NL%]]</f>
        <v>4.9682875264270614E-2</v>
      </c>
      <c r="W154" s="101"/>
      <c r="X154" s="98">
        <f>Table15[[#This Row],[PT%]]</f>
        <v>5.1200000000000002E-2</v>
      </c>
      <c r="Y154" s="92" t="str">
        <f>Table15[[#This Row],[SE%]]</f>
        <v/>
      </c>
      <c r="Z154" s="99">
        <f>Table15[[#This Row],[SI%]]</f>
        <v>7.82122905027933E-3</v>
      </c>
      <c r="AA154" s="106"/>
      <c r="AB154" s="76">
        <f>AVERAGE(Table178910[[#This Row],[AT%]:[SI%]])</f>
        <v>8.1410057448786322E-2</v>
      </c>
      <c r="AC154" s="76">
        <f>MIN(Table178910[[#This Row],[AT%]:[SI%]])</f>
        <v>0</v>
      </c>
      <c r="AD154" s="76">
        <f>MAX(Table178910[[#This Row],[AT%]:[SI%]])</f>
        <v>0.24</v>
      </c>
      <c r="AE154" s="76">
        <f>MEDIAN(Table178910[[#This Row],[AT%]:[SI%]])</f>
        <v>5.1200000000000002E-2</v>
      </c>
      <c r="AM154"/>
      <c r="AN154"/>
      <c r="AO154"/>
      <c r="AP154"/>
      <c r="AQ154"/>
      <c r="AR154"/>
      <c r="AS154"/>
      <c r="AT154"/>
    </row>
    <row r="155" spans="1:46">
      <c r="A155" s="79" t="s">
        <v>235</v>
      </c>
      <c r="B155" s="92">
        <f>Table15[[#This Row],[AT%]]</f>
        <v>9.0909090909090912E-2</v>
      </c>
      <c r="C155" s="92">
        <f>Table15[[#This Row],[BE%]]</f>
        <v>4.2394014962593519E-2</v>
      </c>
      <c r="D155" s="92">
        <f>Table15[[#This Row],[CY%]]</f>
        <v>9.4936708860759497E-3</v>
      </c>
      <c r="E155" s="92">
        <f>Table15[[#This Row],[CZ%]]</f>
        <v>0</v>
      </c>
      <c r="F155" s="92">
        <f>Table15[[#This Row],[DE-BavPrivSec%]]</f>
        <v>2.8571428571428571E-2</v>
      </c>
      <c r="G155" s="92">
        <f>Table15[[#This Row],[DK%]]</f>
        <v>0.125</v>
      </c>
      <c r="H155" s="98">
        <f>Table15[[#This Row],[EE%]]</f>
        <v>0.125</v>
      </c>
      <c r="I155" s="98">
        <f>Table15[[#This Row],[EDPS%]]</f>
        <v>7.2463768115942032E-2</v>
      </c>
      <c r="J155" s="92">
        <f>Table15[[#This Row],[EL%]]</f>
        <v>0</v>
      </c>
      <c r="K155" s="92">
        <f>Table15[[#This Row],[ES%]]</f>
        <v>5.0000000000000001E-3</v>
      </c>
      <c r="L155" s="98">
        <f>Table15[[#This Row],[FI%]]</f>
        <v>0.08</v>
      </c>
      <c r="M155" s="92">
        <f>Table15[[#This Row],[FR%]]</f>
        <v>0</v>
      </c>
      <c r="N155" s="98">
        <f>Table15[[#This Row],[HR%]]</f>
        <v>3.6291652919828439E-3</v>
      </c>
      <c r="O155" s="98">
        <f>Table15[[#This Row],[HU%]]</f>
        <v>1.4925373134328358E-2</v>
      </c>
      <c r="P155" s="98">
        <f>Table15[[#This Row],[IE%]]</f>
        <v>9.0909090909090912E-2</v>
      </c>
      <c r="Q155" s="98">
        <f>Table15[[#This Row],[IT%]]</f>
        <v>1.8181818181818181E-2</v>
      </c>
      <c r="R155" s="98">
        <f>Table15[[#This Row],[LI%]]</f>
        <v>0</v>
      </c>
      <c r="S155" s="92">
        <f>Table15[[#This Row],[LT%]]</f>
        <v>0</v>
      </c>
      <c r="T155" s="98">
        <f>Table15[[#This Row],[LV%]]</f>
        <v>1.11731843575419E-2</v>
      </c>
      <c r="U155" s="92">
        <f>Table15[[#This Row],[MT%]]</f>
        <v>9.1743119266055051E-3</v>
      </c>
      <c r="V155" s="98">
        <f>Table15[[#This Row],[NL%]]</f>
        <v>2.2198731501057084E-2</v>
      </c>
      <c r="W155" s="92"/>
      <c r="X155" s="98">
        <f>Table15[[#This Row],[PT%]]</f>
        <v>3.2000000000000001E-2</v>
      </c>
      <c r="Y155" s="92" t="str">
        <f>Table15[[#This Row],[SE%]]</f>
        <v/>
      </c>
      <c r="Z155" s="99">
        <f>Table15[[#This Row],[SI%]]</f>
        <v>3.3519553072625698E-3</v>
      </c>
      <c r="AA155" s="106"/>
      <c r="AB155" s="76">
        <f>AVERAGE(Table178910[[#This Row],[AT%]:[SI%]])</f>
        <v>3.410328713281819E-2</v>
      </c>
      <c r="AC155" s="76">
        <f>MIN(Table178910[[#This Row],[AT%]:[SI%]])</f>
        <v>0</v>
      </c>
      <c r="AD155" s="76">
        <f>MAX(Table178910[[#This Row],[AT%]:[SI%]])</f>
        <v>0.125</v>
      </c>
      <c r="AE155" s="76">
        <f>MEDIAN(Table178910[[#This Row],[AT%]:[SI%]])</f>
        <v>1.4925373134328358E-2</v>
      </c>
      <c r="AM155"/>
      <c r="AN155"/>
      <c r="AO155"/>
      <c r="AP155"/>
      <c r="AQ155"/>
      <c r="AR155"/>
      <c r="AS155"/>
      <c r="AT155"/>
    </row>
    <row r="156" spans="1:46">
      <c r="A156" s="79" t="s">
        <v>236</v>
      </c>
      <c r="B156" s="92">
        <f>Table15[[#This Row],[AT%]]</f>
        <v>0.36363636363636365</v>
      </c>
      <c r="C156" s="92">
        <f>Table15[[#This Row],[BE%]]</f>
        <v>5.9850374064837904E-2</v>
      </c>
      <c r="D156" s="92">
        <f>Table15[[#This Row],[CY%]]</f>
        <v>2.8481012658227847E-2</v>
      </c>
      <c r="E156" s="92">
        <f>Table15[[#This Row],[CZ%]]</f>
        <v>0</v>
      </c>
      <c r="F156" s="92">
        <f>Table15[[#This Row],[DE-BavPrivSec%]]</f>
        <v>0.37142857142857144</v>
      </c>
      <c r="G156" s="92">
        <f>Table15[[#This Row],[DK%]]</f>
        <v>8.3333333333333329E-2</v>
      </c>
      <c r="H156" s="98">
        <f>Table15[[#This Row],[EE%]]</f>
        <v>0.25</v>
      </c>
      <c r="I156" s="98">
        <f>Table15[[#This Row],[EDPS%]]</f>
        <v>5.7971014492753624E-2</v>
      </c>
      <c r="J156" s="92">
        <f>Table15[[#This Row],[EL%]]</f>
        <v>0.14285714285714285</v>
      </c>
      <c r="K156" s="92">
        <f>Table15[[#This Row],[ES%]]</f>
        <v>1.7000000000000001E-2</v>
      </c>
      <c r="L156" s="98">
        <f>Table15[[#This Row],[FI%]]</f>
        <v>0.2</v>
      </c>
      <c r="M156" s="92">
        <f>Table15[[#This Row],[FR%]]</f>
        <v>0.2857142857142857</v>
      </c>
      <c r="N156" s="98">
        <f>Table15[[#This Row],[HR%]]</f>
        <v>7.2583305839656878E-3</v>
      </c>
      <c r="O156" s="98">
        <f>Table15[[#This Row],[HU%]]</f>
        <v>0</v>
      </c>
      <c r="P156" s="98">
        <f>Table15[[#This Row],[IE%]]</f>
        <v>0.15151515151515152</v>
      </c>
      <c r="Q156" s="98">
        <f>Table15[[#This Row],[IT%]]</f>
        <v>0.25454545454545452</v>
      </c>
      <c r="R156" s="98">
        <f>Table15[[#This Row],[LI%]]</f>
        <v>0</v>
      </c>
      <c r="S156" s="92">
        <f>Table15[[#This Row],[LT%]]</f>
        <v>0</v>
      </c>
      <c r="T156" s="98">
        <f>Table15[[#This Row],[LV%]]</f>
        <v>3.3519553072625698E-2</v>
      </c>
      <c r="U156" s="92">
        <f>Table15[[#This Row],[MT%]]</f>
        <v>8.2568807339449546E-2</v>
      </c>
      <c r="V156" s="98">
        <f>Table15[[#This Row],[NL%]]</f>
        <v>4.4397463002114168E-2</v>
      </c>
      <c r="W156" s="92"/>
      <c r="X156" s="98">
        <f>Table15[[#This Row],[PT%]]</f>
        <v>5.4399999999999997E-2</v>
      </c>
      <c r="Y156" s="92" t="str">
        <f>Table15[[#This Row],[SE%]]</f>
        <v/>
      </c>
      <c r="Z156" s="99">
        <f>Table15[[#This Row],[SI%]]</f>
        <v>1.3407821229050279E-2</v>
      </c>
      <c r="AA156" s="106"/>
      <c r="AB156" s="76">
        <f>AVERAGE(Table178910[[#This Row],[AT%]:[SI%]])</f>
        <v>0.10877759475970988</v>
      </c>
      <c r="AC156" s="76">
        <f>MIN(Table178910[[#This Row],[AT%]:[SI%]])</f>
        <v>0</v>
      </c>
      <c r="AD156" s="76">
        <f>MAX(Table178910[[#This Row],[AT%]:[SI%]])</f>
        <v>0.37142857142857144</v>
      </c>
      <c r="AE156" s="76">
        <f>MEDIAN(Table178910[[#This Row],[AT%]:[SI%]])</f>
        <v>5.7971014492753624E-2</v>
      </c>
      <c r="AM156"/>
      <c r="AN156"/>
      <c r="AO156"/>
      <c r="AP156"/>
      <c r="AQ156"/>
      <c r="AR156"/>
      <c r="AS156"/>
      <c r="AT156"/>
    </row>
    <row r="157" spans="1:46">
      <c r="A157" s="79" t="s">
        <v>168</v>
      </c>
      <c r="B157" s="92">
        <f>Table15[[#This Row],[AT%]]</f>
        <v>0</v>
      </c>
      <c r="C157" s="92">
        <f>Table15[[#This Row],[BE%]]</f>
        <v>1.4962593516209476E-2</v>
      </c>
      <c r="D157" s="92">
        <f>Table15[[#This Row],[CY%]]</f>
        <v>3.1645569620253167E-2</v>
      </c>
      <c r="E157" s="92">
        <f>Table15[[#This Row],[CZ%]]</f>
        <v>0</v>
      </c>
      <c r="F157" s="92" t="str">
        <f>Table15[[#This Row],[DE-BavPrivSec%]]</f>
        <v/>
      </c>
      <c r="G157" s="92">
        <f>Table15[[#This Row],[DK%]]</f>
        <v>2.0833333333333332E-2</v>
      </c>
      <c r="H157" s="98">
        <f>Table15[[#This Row],[EE%]]</f>
        <v>0</v>
      </c>
      <c r="I157" s="98">
        <f>Table15[[#This Row],[EDPS%]]</f>
        <v>0</v>
      </c>
      <c r="J157" s="92">
        <f>Table15[[#This Row],[EL%]]</f>
        <v>3.5714285714285712E-2</v>
      </c>
      <c r="K157" s="92">
        <f>Table15[[#This Row],[ES%]]</f>
        <v>0</v>
      </c>
      <c r="L157" s="98">
        <f>Table15[[#This Row],[FI%]]</f>
        <v>0.02</v>
      </c>
      <c r="M157" s="92">
        <f>Table15[[#This Row],[FR%]]</f>
        <v>7.1428571428571425E-2</v>
      </c>
      <c r="N157" s="98">
        <f>Table15[[#This Row],[HR%]]</f>
        <v>8.9739359947212147E-2</v>
      </c>
      <c r="O157" s="98">
        <f>Table15[[#This Row],[HU%]]</f>
        <v>4.4776119402985072E-2</v>
      </c>
      <c r="P157" s="98">
        <f>Table15[[#This Row],[IE%]]</f>
        <v>0</v>
      </c>
      <c r="Q157" s="98">
        <f>Table15[[#This Row],[IT%]]</f>
        <v>1.8181818181818181E-2</v>
      </c>
      <c r="R157" s="98">
        <f>Table15[[#This Row],[LI%]]</f>
        <v>7.0422535211267609E-2</v>
      </c>
      <c r="S157" s="92">
        <f>Table15[[#This Row],[LT%]]</f>
        <v>0</v>
      </c>
      <c r="T157" s="98">
        <f>Table15[[#This Row],[LV%]]</f>
        <v>1.6759776536312849E-2</v>
      </c>
      <c r="U157" s="92">
        <f>Table15[[#This Row],[MT%]]</f>
        <v>4.5871559633027525E-2</v>
      </c>
      <c r="V157" s="98">
        <f>Table15[[#This Row],[NL%]]</f>
        <v>2.8541226215644821E-2</v>
      </c>
      <c r="W157" s="92"/>
      <c r="X157" s="98">
        <f>Table15[[#This Row],[PT%]]</f>
        <v>3.04E-2</v>
      </c>
      <c r="Y157" s="92" t="str">
        <f>Table15[[#This Row],[SE%]]</f>
        <v/>
      </c>
      <c r="Z157" s="99">
        <f>Table15[[#This Row],[SI%]]</f>
        <v>1.7877094972067038E-2</v>
      </c>
      <c r="AA157" s="106"/>
      <c r="AB157" s="76">
        <f>AVERAGE(Table178910[[#This Row],[AT%]:[SI%]])</f>
        <v>2.5325174714226743E-2</v>
      </c>
      <c r="AC157" s="76">
        <f>MIN(Table178910[[#This Row],[AT%]:[SI%]])</f>
        <v>0</v>
      </c>
      <c r="AD157" s="76">
        <f>MAX(Table178910[[#This Row],[AT%]:[SI%]])</f>
        <v>8.9739359947212147E-2</v>
      </c>
      <c r="AE157" s="76">
        <f>MEDIAN(Table178910[[#This Row],[AT%]:[SI%]])</f>
        <v>1.9090909090909089E-2</v>
      </c>
      <c r="AM157"/>
      <c r="AN157"/>
      <c r="AO157"/>
      <c r="AP157"/>
      <c r="AQ157"/>
      <c r="AR157"/>
      <c r="AS157"/>
      <c r="AT157"/>
    </row>
    <row r="158" spans="1:46" s="58" customFormat="1">
      <c r="A158" s="83" t="s">
        <v>237</v>
      </c>
      <c r="B158" s="96" t="str">
        <f>Table15[[#This Row],[AT%]]</f>
        <v/>
      </c>
      <c r="C158" s="96" t="str">
        <f>Table15[[#This Row],[BE%]]</f>
        <v/>
      </c>
      <c r="D158" s="96" t="str">
        <f>Table15[[#This Row],[CY%]]</f>
        <v/>
      </c>
      <c r="E158" s="96" t="str">
        <f>Table15[[#This Row],[CZ%]]</f>
        <v/>
      </c>
      <c r="F158" s="96">
        <f>Table15[[#This Row],[DE-BavPrivSec%]]</f>
        <v>8.5714285714285715E-2</v>
      </c>
      <c r="G158" s="96" t="str">
        <f>Table15[[#This Row],[DK%]]</f>
        <v/>
      </c>
      <c r="H158" s="96" t="str">
        <f>Table15[[#This Row],[EE%]]</f>
        <v/>
      </c>
      <c r="I158" s="96" t="str">
        <f>Table15[[#This Row],[EDPS%]]</f>
        <v/>
      </c>
      <c r="J158" s="96" t="str">
        <f>Table15[[#This Row],[EL%]]</f>
        <v/>
      </c>
      <c r="K158" s="96" t="str">
        <f>Table15[[#This Row],[ES%]]</f>
        <v/>
      </c>
      <c r="L158" s="96" t="str">
        <f>Table15[[#This Row],[FI%]]</f>
        <v/>
      </c>
      <c r="M158" s="96" t="str">
        <f>Table15[[#This Row],[FR%]]</f>
        <v/>
      </c>
      <c r="N158" s="96" t="str">
        <f>Table15[[#This Row],[HR%]]</f>
        <v/>
      </c>
      <c r="O158" s="96" t="str">
        <f>Table15[[#This Row],[HU%]]</f>
        <v/>
      </c>
      <c r="P158" s="96" t="str">
        <f>Table15[[#This Row],[IE%]]</f>
        <v/>
      </c>
      <c r="Q158" s="96" t="str">
        <f>Table15[[#This Row],[IT%]]</f>
        <v/>
      </c>
      <c r="R158" s="96" t="str">
        <f>Table15[[#This Row],[LI%]]</f>
        <v/>
      </c>
      <c r="S158" s="96" t="str">
        <f>Table15[[#This Row],[LT%]]</f>
        <v/>
      </c>
      <c r="T158" s="96" t="str">
        <f>Table15[[#This Row],[LV%]]</f>
        <v/>
      </c>
      <c r="U158" s="96" t="str">
        <f>Table15[[#This Row],[MT%]]</f>
        <v/>
      </c>
      <c r="V158" s="96" t="str">
        <f>Table15[[#This Row],[NL%]]</f>
        <v/>
      </c>
      <c r="W158" s="96"/>
      <c r="X158" s="96" t="str">
        <f>Table15[[#This Row],[PT%]]</f>
        <v/>
      </c>
      <c r="Y158" s="96" t="str">
        <f>Table15[[#This Row],[SE%]]</f>
        <v/>
      </c>
      <c r="Z158" s="97" t="str">
        <f>Table15[[#This Row],[SI%]]</f>
        <v/>
      </c>
      <c r="AA158" s="56"/>
      <c r="AB158" s="76"/>
      <c r="AC158" s="76"/>
      <c r="AD158" s="76"/>
      <c r="AE158" s="76"/>
      <c r="AF158" s="56"/>
      <c r="AG158" s="56"/>
      <c r="AH158" s="56"/>
    </row>
    <row r="159" spans="1:46" s="58" customFormat="1">
      <c r="A159" s="83" t="s">
        <v>238</v>
      </c>
      <c r="B159" s="96" t="str">
        <f>Table15[[#This Row],[AT%]]</f>
        <v/>
      </c>
      <c r="C159" s="96" t="str">
        <f>Table15[[#This Row],[BE%]]</f>
        <v/>
      </c>
      <c r="D159" s="96" t="str">
        <f>Table15[[#This Row],[CY%]]</f>
        <v/>
      </c>
      <c r="E159" s="96" t="str">
        <f>Table15[[#This Row],[CZ%]]</f>
        <v/>
      </c>
      <c r="F159" s="96">
        <f>Table15[[#This Row],[DE-BavPrivSec%]]</f>
        <v>5.7142857142857141E-2</v>
      </c>
      <c r="G159" s="96" t="str">
        <f>Table15[[#This Row],[DK%]]</f>
        <v/>
      </c>
      <c r="H159" s="96" t="str">
        <f>Table15[[#This Row],[EE%]]</f>
        <v/>
      </c>
      <c r="I159" s="96" t="str">
        <f>Table15[[#This Row],[EDPS%]]</f>
        <v/>
      </c>
      <c r="J159" s="96" t="str">
        <f>Table15[[#This Row],[EL%]]</f>
        <v/>
      </c>
      <c r="K159" s="96" t="str">
        <f>Table15[[#This Row],[ES%]]</f>
        <v/>
      </c>
      <c r="L159" s="96" t="str">
        <f>Table15[[#This Row],[FI%]]</f>
        <v/>
      </c>
      <c r="M159" s="96" t="str">
        <f>Table15[[#This Row],[FR%]]</f>
        <v/>
      </c>
      <c r="N159" s="96" t="str">
        <f>Table15[[#This Row],[HR%]]</f>
        <v/>
      </c>
      <c r="O159" s="96" t="str">
        <f>Table15[[#This Row],[HU%]]</f>
        <v/>
      </c>
      <c r="P159" s="96" t="str">
        <f>Table15[[#This Row],[IE%]]</f>
        <v/>
      </c>
      <c r="Q159" s="96" t="str">
        <f>Table15[[#This Row],[IT%]]</f>
        <v/>
      </c>
      <c r="R159" s="96" t="str">
        <f>Table15[[#This Row],[LI%]]</f>
        <v/>
      </c>
      <c r="S159" s="96" t="str">
        <f>Table15[[#This Row],[LT%]]</f>
        <v/>
      </c>
      <c r="T159" s="96" t="str">
        <f>Table15[[#This Row],[LV%]]</f>
        <v/>
      </c>
      <c r="U159" s="96" t="str">
        <f>Table15[[#This Row],[MT%]]</f>
        <v/>
      </c>
      <c r="V159" s="96" t="str">
        <f>Table15[[#This Row],[NL%]]</f>
        <v/>
      </c>
      <c r="W159" s="96"/>
      <c r="X159" s="96" t="str">
        <f>Table15[[#This Row],[PT%]]</f>
        <v/>
      </c>
      <c r="Y159" s="96" t="str">
        <f>Table15[[#This Row],[SE%]]</f>
        <v/>
      </c>
      <c r="Z159" s="97" t="str">
        <f>Table15[[#This Row],[SI%]]</f>
        <v/>
      </c>
      <c r="AA159" s="56"/>
      <c r="AB159" s="76"/>
      <c r="AC159" s="76"/>
      <c r="AD159" s="76"/>
      <c r="AE159" s="76"/>
      <c r="AF159" s="56"/>
      <c r="AG159" s="56"/>
      <c r="AH159" s="56"/>
    </row>
    <row r="160" spans="1:46" s="58" customFormat="1">
      <c r="A160" s="83" t="s">
        <v>239</v>
      </c>
      <c r="B160" s="96" t="str">
        <f>Table15[[#This Row],[AT%]]</f>
        <v/>
      </c>
      <c r="C160" s="96" t="str">
        <f>Table15[[#This Row],[BE%]]</f>
        <v/>
      </c>
      <c r="D160" s="96" t="str">
        <f>Table15[[#This Row],[CY%]]</f>
        <v/>
      </c>
      <c r="E160" s="96" t="str">
        <f>Table15[[#This Row],[CZ%]]</f>
        <v/>
      </c>
      <c r="F160" s="96">
        <f>Table15[[#This Row],[DE-BavPrivSec%]]</f>
        <v>8.5714285714285715E-2</v>
      </c>
      <c r="G160" s="96" t="str">
        <f>Table15[[#This Row],[DK%]]</f>
        <v/>
      </c>
      <c r="H160" s="96" t="str">
        <f>Table15[[#This Row],[EE%]]</f>
        <v/>
      </c>
      <c r="I160" s="96" t="str">
        <f>Table15[[#This Row],[EDPS%]]</f>
        <v/>
      </c>
      <c r="J160" s="96" t="str">
        <f>Table15[[#This Row],[EL%]]</f>
        <v/>
      </c>
      <c r="K160" s="96" t="str">
        <f>Table15[[#This Row],[ES%]]</f>
        <v/>
      </c>
      <c r="L160" s="96" t="str">
        <f>Table15[[#This Row],[FI%]]</f>
        <v/>
      </c>
      <c r="M160" s="96" t="str">
        <f>Table15[[#This Row],[FR%]]</f>
        <v/>
      </c>
      <c r="N160" s="96" t="str">
        <f>Table15[[#This Row],[HR%]]</f>
        <v/>
      </c>
      <c r="O160" s="96" t="str">
        <f>Table15[[#This Row],[HU%]]</f>
        <v/>
      </c>
      <c r="P160" s="96" t="str">
        <f>Table15[[#This Row],[IE%]]</f>
        <v/>
      </c>
      <c r="Q160" s="96" t="str">
        <f>Table15[[#This Row],[IT%]]</f>
        <v/>
      </c>
      <c r="R160" s="96" t="str">
        <f>Table15[[#This Row],[LI%]]</f>
        <v/>
      </c>
      <c r="S160" s="96" t="str">
        <f>Table15[[#This Row],[LT%]]</f>
        <v/>
      </c>
      <c r="T160" s="96" t="str">
        <f>Table15[[#This Row],[LV%]]</f>
        <v/>
      </c>
      <c r="U160" s="96" t="str">
        <f>Table15[[#This Row],[MT%]]</f>
        <v/>
      </c>
      <c r="V160" s="96" t="str">
        <f>Table15[[#This Row],[NL%]]</f>
        <v/>
      </c>
      <c r="W160" s="96"/>
      <c r="X160" s="96" t="str">
        <f>Table15[[#This Row],[PT%]]</f>
        <v/>
      </c>
      <c r="Y160" s="96" t="str">
        <f>Table15[[#This Row],[SE%]]</f>
        <v/>
      </c>
      <c r="Z160" s="97" t="str">
        <f>Table15[[#This Row],[SI%]]</f>
        <v/>
      </c>
      <c r="AA160" s="56"/>
      <c r="AB160" s="76"/>
      <c r="AC160" s="76"/>
      <c r="AD160" s="76"/>
      <c r="AE160" s="76"/>
      <c r="AF160" s="56"/>
      <c r="AG160" s="56"/>
      <c r="AH160" s="56"/>
    </row>
    <row r="161" spans="1:46" s="58" customFormat="1">
      <c r="A161" s="83" t="s">
        <v>240</v>
      </c>
      <c r="B161" s="96" t="str">
        <f>Table15[[#This Row],[AT%]]</f>
        <v/>
      </c>
      <c r="C161" s="96" t="str">
        <f>Table15[[#This Row],[BE%]]</f>
        <v/>
      </c>
      <c r="D161" s="96" t="str">
        <f>Table15[[#This Row],[CY%]]</f>
        <v/>
      </c>
      <c r="E161" s="96" t="str">
        <f>Table15[[#This Row],[CZ%]]</f>
        <v/>
      </c>
      <c r="F161" s="96">
        <f>Table15[[#This Row],[DE-BavPrivSec%]]</f>
        <v>0.14285714285714285</v>
      </c>
      <c r="G161" s="96" t="str">
        <f>Table15[[#This Row],[DK%]]</f>
        <v/>
      </c>
      <c r="H161" s="96" t="str">
        <f>Table15[[#This Row],[EE%]]</f>
        <v/>
      </c>
      <c r="I161" s="96" t="str">
        <f>Table15[[#This Row],[EDPS%]]</f>
        <v/>
      </c>
      <c r="J161" s="96" t="str">
        <f>Table15[[#This Row],[EL%]]</f>
        <v/>
      </c>
      <c r="K161" s="96" t="str">
        <f>Table15[[#This Row],[ES%]]</f>
        <v/>
      </c>
      <c r="L161" s="96" t="str">
        <f>Table15[[#This Row],[FI%]]</f>
        <v/>
      </c>
      <c r="M161" s="96" t="str">
        <f>Table15[[#This Row],[FR%]]</f>
        <v/>
      </c>
      <c r="N161" s="96" t="str">
        <f>Table15[[#This Row],[HR%]]</f>
        <v/>
      </c>
      <c r="O161" s="96" t="str">
        <f>Table15[[#This Row],[HU%]]</f>
        <v/>
      </c>
      <c r="P161" s="96" t="str">
        <f>Table15[[#This Row],[IE%]]</f>
        <v/>
      </c>
      <c r="Q161" s="96" t="str">
        <f>Table15[[#This Row],[IT%]]</f>
        <v/>
      </c>
      <c r="R161" s="96" t="str">
        <f>Table15[[#This Row],[LI%]]</f>
        <v/>
      </c>
      <c r="S161" s="96" t="str">
        <f>Table15[[#This Row],[LT%]]</f>
        <v/>
      </c>
      <c r="T161" s="96" t="str">
        <f>Table15[[#This Row],[LV%]]</f>
        <v/>
      </c>
      <c r="U161" s="96" t="str">
        <f>Table15[[#This Row],[MT%]]</f>
        <v/>
      </c>
      <c r="V161" s="96" t="str">
        <f>Table15[[#This Row],[NL%]]</f>
        <v/>
      </c>
      <c r="W161" s="96"/>
      <c r="X161" s="96" t="str">
        <f>Table15[[#This Row],[PT%]]</f>
        <v/>
      </c>
      <c r="Y161" s="96" t="str">
        <f>Table15[[#This Row],[SE%]]</f>
        <v/>
      </c>
      <c r="Z161" s="97" t="str">
        <f>Table15[[#This Row],[SI%]]</f>
        <v/>
      </c>
      <c r="AA161" s="56"/>
      <c r="AB161" s="76"/>
      <c r="AC161" s="76"/>
      <c r="AD161" s="76"/>
      <c r="AE161" s="76"/>
      <c r="AF161" s="56"/>
      <c r="AG161" s="56"/>
      <c r="AH161" s="56"/>
    </row>
    <row r="162" spans="1:46" ht="71.25">
      <c r="A162" s="82" t="s">
        <v>241</v>
      </c>
      <c r="B162" s="92" t="str">
        <f>Table15[[#This Row],[AT%]]</f>
        <v/>
      </c>
      <c r="C162" s="92" t="str">
        <f>Table15[[#This Row],[BE%]]</f>
        <v/>
      </c>
      <c r="D162" s="92" t="str">
        <f>Table15[[#This Row],[CY%]]</f>
        <v/>
      </c>
      <c r="E162" s="92" t="str">
        <f>Table15[[#This Row],[CZ%]]</f>
        <v/>
      </c>
      <c r="F162" s="92" t="str">
        <f>Table15[[#This Row],[DE-BavPrivSec%]]</f>
        <v/>
      </c>
      <c r="G162" s="92" t="str">
        <f>Table15[[#This Row],[DK%]]</f>
        <v/>
      </c>
      <c r="H162" s="98" t="str">
        <f>Table15[[#This Row],[EE%]]</f>
        <v/>
      </c>
      <c r="I162" s="98" t="str">
        <f>Table15[[#This Row],[EDPS%]]</f>
        <v/>
      </c>
      <c r="J162" s="92" t="str">
        <f>Table15[[#This Row],[EL%]]</f>
        <v/>
      </c>
      <c r="K162" s="92" t="str">
        <f>Table15[[#This Row],[ES%]]</f>
        <v/>
      </c>
      <c r="L162" s="98" t="str">
        <f>Table15[[#This Row],[FI%]]</f>
        <v/>
      </c>
      <c r="M162" s="92" t="str">
        <f>Table15[[#This Row],[FR%]]</f>
        <v/>
      </c>
      <c r="N162" s="98" t="str">
        <f>Table15[[#This Row],[HR%]]</f>
        <v/>
      </c>
      <c r="O162" s="98" t="str">
        <f>Table15[[#This Row],[HU%]]</f>
        <v/>
      </c>
      <c r="P162" s="98" t="str">
        <f>Table15[[#This Row],[IE%]]</f>
        <v/>
      </c>
      <c r="Q162" s="98" t="str">
        <f>Table15[[#This Row],[IT%]]</f>
        <v/>
      </c>
      <c r="R162" s="98" t="str">
        <f>Table15[[#This Row],[LI%]]</f>
        <v/>
      </c>
      <c r="S162" s="92" t="str">
        <f>Table15[[#This Row],[LT%]]</f>
        <v/>
      </c>
      <c r="T162" s="98" t="str">
        <f>Table15[[#This Row],[LV%]]</f>
        <v/>
      </c>
      <c r="U162" s="92" t="str">
        <f>Table15[[#This Row],[MT%]]</f>
        <v/>
      </c>
      <c r="V162" s="98" t="str">
        <f>Table15[[#This Row],[NL%]]</f>
        <v/>
      </c>
      <c r="W162" s="92"/>
      <c r="X162" s="98" t="str">
        <f>Table15[[#This Row],[PT%]]</f>
        <v/>
      </c>
      <c r="Y162" s="92" t="str">
        <f>Table15[[#This Row],[SE%]]</f>
        <v/>
      </c>
      <c r="Z162" s="99" t="str">
        <f>Table15[[#This Row],[SI%]]</f>
        <v/>
      </c>
      <c r="AA162" s="106"/>
      <c r="AB162" s="77" t="s">
        <v>316</v>
      </c>
      <c r="AC162" s="77" t="s">
        <v>317</v>
      </c>
      <c r="AD162" s="77" t="s">
        <v>318</v>
      </c>
      <c r="AE162" s="77" t="s">
        <v>319</v>
      </c>
      <c r="AM162"/>
      <c r="AN162"/>
      <c r="AO162"/>
      <c r="AP162"/>
      <c r="AQ162"/>
      <c r="AR162"/>
      <c r="AS162"/>
      <c r="AT162"/>
    </row>
    <row r="163" spans="1:46">
      <c r="A163" s="79" t="s">
        <v>242</v>
      </c>
      <c r="B163" s="92">
        <f>Table15[[#This Row],[AT%]]</f>
        <v>0.45454545454545453</v>
      </c>
      <c r="C163" s="92">
        <f>Table15[[#This Row],[BE%]]</f>
        <v>0.13216957605985039</v>
      </c>
      <c r="D163" s="92">
        <f>Table15[[#This Row],[CY%]]</f>
        <v>0.43670886075949367</v>
      </c>
      <c r="E163" s="92">
        <f>Table15[[#This Row],[CZ%]]</f>
        <v>0.21428571428571427</v>
      </c>
      <c r="F163" s="92">
        <f>Table15[[#This Row],[DE-BavPrivSec%]]</f>
        <v>0.2857142857142857</v>
      </c>
      <c r="G163" s="92">
        <f>Table15[[#This Row],[DK%]]</f>
        <v>4.1666666666666664E-2</v>
      </c>
      <c r="H163" s="98">
        <f>Table15[[#This Row],[EE%]]</f>
        <v>0.1875</v>
      </c>
      <c r="I163" s="98">
        <f>Table15[[#This Row],[EDPS%]]</f>
        <v>0.17391304347826086</v>
      </c>
      <c r="J163" s="92">
        <f>Table15[[#This Row],[EL%]]</f>
        <v>0.2857142857142857</v>
      </c>
      <c r="K163" s="92">
        <f>Table15[[#This Row],[ES%]]</f>
        <v>0.36899999999999999</v>
      </c>
      <c r="L163" s="98">
        <f>Table15[[#This Row],[FI%]]</f>
        <v>0.06</v>
      </c>
      <c r="M163" s="92" t="str">
        <f>Table15[[#This Row],[FR%]]</f>
        <v/>
      </c>
      <c r="N163" s="98">
        <f>Table15[[#This Row],[HR%]]</f>
        <v>0.2372154404486968</v>
      </c>
      <c r="O163" s="98">
        <f>Table15[[#This Row],[HU%]]</f>
        <v>0.41044776119402987</v>
      </c>
      <c r="P163" s="98">
        <f>Table15[[#This Row],[IE%]]</f>
        <v>0.16666666666666666</v>
      </c>
      <c r="Q163" s="98">
        <f>Table15[[#This Row],[IT%]]</f>
        <v>0.18181818181818182</v>
      </c>
      <c r="R163" s="98">
        <f>Table15[[#This Row],[LI%]]</f>
        <v>0.22535211267605634</v>
      </c>
      <c r="S163" s="92">
        <f>Table15[[#This Row],[LT%]]</f>
        <v>0.44444444444444442</v>
      </c>
      <c r="T163" s="98">
        <f>Table15[[#This Row],[LV%]]</f>
        <v>0.26815642458100558</v>
      </c>
      <c r="U163" s="92">
        <f>Table15[[#This Row],[MT%]]</f>
        <v>0.43119266055045874</v>
      </c>
      <c r="V163" s="92">
        <f>Table15[[#This Row],[NL%]]</f>
        <v>0.1331923890063425</v>
      </c>
      <c r="W163" s="92"/>
      <c r="X163" s="98">
        <f>Table15[[#This Row],[PT%]]</f>
        <v>0.2064</v>
      </c>
      <c r="Y163" s="92">
        <f>Table15[[#This Row],[SE%]]</f>
        <v>0.22916666666666666</v>
      </c>
      <c r="Z163" s="99">
        <f>Table15[[#This Row],[SI%]]</f>
        <v>0.14413407821229049</v>
      </c>
      <c r="AA163" s="106"/>
      <c r="AB163" s="76">
        <f>AVERAGE(Table178910[[#This Row],[AT%]:[SI%]])</f>
        <v>0.24866977015168926</v>
      </c>
      <c r="AC163" s="76">
        <f>MIN(Table178910[[#This Row],[AT%]:[SI%]])</f>
        <v>4.1666666666666664E-2</v>
      </c>
      <c r="AD163" s="76">
        <f>MAX(Table178910[[#This Row],[AT%]:[SI%]])</f>
        <v>0.45454545454545453</v>
      </c>
      <c r="AE163" s="76">
        <f>MEDIAN(Table178910[[#This Row],[AT%]:[SI%]])</f>
        <v>0.22535211267605634</v>
      </c>
      <c r="AM163"/>
      <c r="AN163"/>
      <c r="AO163"/>
      <c r="AP163"/>
      <c r="AQ163"/>
      <c r="AR163"/>
      <c r="AS163"/>
      <c r="AT163"/>
    </row>
    <row r="164" spans="1:46">
      <c r="A164" s="79" t="s">
        <v>243</v>
      </c>
      <c r="B164" s="92">
        <f>Table15[[#This Row],[AT%]]</f>
        <v>0.18181818181818182</v>
      </c>
      <c r="C164" s="92">
        <f>Table15[[#This Row],[BE%]]</f>
        <v>0.24688279301745636</v>
      </c>
      <c r="D164" s="92">
        <f>Table15[[#This Row],[CY%]]</f>
        <v>0.37341772151898733</v>
      </c>
      <c r="E164" s="92">
        <f>Table15[[#This Row],[CZ%]]</f>
        <v>0.42857142857142855</v>
      </c>
      <c r="F164" s="92">
        <f>Table15[[#This Row],[DE-BavPrivSec%]]</f>
        <v>0.4</v>
      </c>
      <c r="G164" s="92">
        <f>Table15[[#This Row],[DK%]]</f>
        <v>0.17708333333333334</v>
      </c>
      <c r="H164" s="98">
        <f>Table15[[#This Row],[EE%]]</f>
        <v>0.5</v>
      </c>
      <c r="I164" s="98">
        <f>Table15[[#This Row],[EDPS%]]</f>
        <v>0.50724637681159424</v>
      </c>
      <c r="J164" s="92">
        <f>Table15[[#This Row],[EL%]]</f>
        <v>0.2857142857142857</v>
      </c>
      <c r="K164" s="92">
        <f>Table15[[#This Row],[ES%]]</f>
        <v>0.191</v>
      </c>
      <c r="L164" s="98">
        <f>Table15[[#This Row],[FI%]]</f>
        <v>0.18</v>
      </c>
      <c r="M164" s="92" t="str">
        <f>Table15[[#This Row],[FR%]]</f>
        <v/>
      </c>
      <c r="N164" s="98">
        <f>Table15[[#This Row],[HR%]]</f>
        <v>5.3777631144836691E-2</v>
      </c>
      <c r="O164" s="98">
        <f>Table15[[#This Row],[HU%]]</f>
        <v>0.29850746268656714</v>
      </c>
      <c r="P164" s="98">
        <f>Table15[[#This Row],[IE%]]</f>
        <v>0.46969696969696972</v>
      </c>
      <c r="Q164" s="98">
        <f>Table15[[#This Row],[IT%]]</f>
        <v>0.52727272727272723</v>
      </c>
      <c r="R164" s="98">
        <f>Table15[[#This Row],[LI%]]</f>
        <v>0.22535211267605634</v>
      </c>
      <c r="S164" s="92">
        <f>Table15[[#This Row],[LT%]]</f>
        <v>0.44444444444444442</v>
      </c>
      <c r="T164" s="98">
        <f>Table15[[#This Row],[LV%]]</f>
        <v>0.23463687150837989</v>
      </c>
      <c r="U164" s="92">
        <f>Table15[[#This Row],[MT%]]</f>
        <v>0.34862385321100919</v>
      </c>
      <c r="V164" s="92">
        <f>Table15[[#This Row],[NL%]]</f>
        <v>0.16173361522198731</v>
      </c>
      <c r="W164" s="92"/>
      <c r="X164" s="98">
        <f>Table15[[#This Row],[PT%]]</f>
        <v>0.28000000000000003</v>
      </c>
      <c r="Y164" s="92">
        <f>Table15[[#This Row],[SE%]]</f>
        <v>0.14583333333333334</v>
      </c>
      <c r="Z164" s="99">
        <f>Table15[[#This Row],[SI%]]</f>
        <v>0.16983240223463686</v>
      </c>
      <c r="AA164" s="106"/>
      <c r="AB164" s="76">
        <f>AVERAGE(Table178910[[#This Row],[AT%]:[SI%]])</f>
        <v>0.2970193714876615</v>
      </c>
      <c r="AC164" s="76">
        <f>MIN(Table178910[[#This Row],[AT%]:[SI%]])</f>
        <v>5.3777631144836691E-2</v>
      </c>
      <c r="AD164" s="76">
        <f>MAX(Table178910[[#This Row],[AT%]:[SI%]])</f>
        <v>0.52727272727272723</v>
      </c>
      <c r="AE164" s="76">
        <f>MEDIAN(Table178910[[#This Row],[AT%]:[SI%]])</f>
        <v>0.28000000000000003</v>
      </c>
      <c r="AM164"/>
      <c r="AN164"/>
      <c r="AO164"/>
      <c r="AP164"/>
      <c r="AQ164"/>
      <c r="AR164"/>
      <c r="AS164"/>
      <c r="AT164"/>
    </row>
    <row r="165" spans="1:46">
      <c r="A165" s="79" t="s">
        <v>244</v>
      </c>
      <c r="B165" s="92">
        <f>Table15[[#This Row],[AT%]]</f>
        <v>0</v>
      </c>
      <c r="C165" s="92">
        <f>Table15[[#This Row],[BE%]]</f>
        <v>0.1745635910224439</v>
      </c>
      <c r="D165" s="92">
        <f>Table15[[#This Row],[CY%]]</f>
        <v>8.5443037974683542E-2</v>
      </c>
      <c r="E165" s="92">
        <f>Table15[[#This Row],[CZ%]]</f>
        <v>7.1428571428571425E-2</v>
      </c>
      <c r="F165" s="92">
        <f>Table15[[#This Row],[DE-BavPrivSec%]]</f>
        <v>5.7142857142857141E-2</v>
      </c>
      <c r="G165" s="92">
        <f>Table15[[#This Row],[DK%]]</f>
        <v>0.22916666666666666</v>
      </c>
      <c r="H165" s="98">
        <f>Table15[[#This Row],[EE%]]</f>
        <v>6.25E-2</v>
      </c>
      <c r="I165" s="98">
        <f>Table15[[#This Row],[EDPS%]]</f>
        <v>0.17391304347826086</v>
      </c>
      <c r="J165" s="92">
        <f>Table15[[#This Row],[EL%]]</f>
        <v>0.17857142857142858</v>
      </c>
      <c r="K165" s="92">
        <f>Table15[[#This Row],[ES%]]</f>
        <v>0.186</v>
      </c>
      <c r="L165" s="98">
        <f>Table15[[#This Row],[FI%]]</f>
        <v>0.32</v>
      </c>
      <c r="M165" s="92" t="str">
        <f>Table15[[#This Row],[FR%]]</f>
        <v/>
      </c>
      <c r="N165" s="98">
        <f>Table15[[#This Row],[HR%]]</f>
        <v>3.2002639392939625E-2</v>
      </c>
      <c r="O165" s="98">
        <f>Table15[[#This Row],[HU%]]</f>
        <v>9.7014925373134331E-2</v>
      </c>
      <c r="P165" s="98">
        <f>Table15[[#This Row],[IE%]]</f>
        <v>0.19696969696969696</v>
      </c>
      <c r="Q165" s="98">
        <f>Table15[[#This Row],[IT%]]</f>
        <v>0.16363636363636364</v>
      </c>
      <c r="R165" s="98">
        <f>Table15[[#This Row],[LI%]]</f>
        <v>5.6338028169014086E-2</v>
      </c>
      <c r="S165" s="92">
        <f>Table15[[#This Row],[LT%]]</f>
        <v>0</v>
      </c>
      <c r="T165" s="98">
        <f>Table15[[#This Row],[LV%]]</f>
        <v>6.7039106145251395E-2</v>
      </c>
      <c r="U165" s="92">
        <f>Table15[[#This Row],[MT%]]</f>
        <v>7.3394495412844041E-2</v>
      </c>
      <c r="V165" s="92">
        <f>Table15[[#This Row],[NL%]]</f>
        <v>0.13953488372093023</v>
      </c>
      <c r="W165" s="92"/>
      <c r="X165" s="98">
        <f>Table15[[#This Row],[PT%]]</f>
        <v>0.17599999999999999</v>
      </c>
      <c r="Y165" s="92">
        <f>Table15[[#This Row],[SE%]]</f>
        <v>0.45833333333333331</v>
      </c>
      <c r="Z165" s="99">
        <f>Table15[[#This Row],[SI%]]</f>
        <v>0.17206703910614526</v>
      </c>
      <c r="AA165" s="106"/>
      <c r="AB165" s="76">
        <f>AVERAGE(Table178910[[#This Row],[AT%]:[SI%]])</f>
        <v>0.1378721611975898</v>
      </c>
      <c r="AC165" s="76">
        <f>MIN(Table178910[[#This Row],[AT%]:[SI%]])</f>
        <v>0</v>
      </c>
      <c r="AD165" s="76">
        <f>MAX(Table178910[[#This Row],[AT%]:[SI%]])</f>
        <v>0.45833333333333331</v>
      </c>
      <c r="AE165" s="76">
        <f>MEDIAN(Table178910[[#This Row],[AT%]:[SI%]])</f>
        <v>0.13953488372093023</v>
      </c>
      <c r="AM165"/>
      <c r="AN165"/>
      <c r="AO165"/>
      <c r="AP165"/>
      <c r="AQ165"/>
      <c r="AR165"/>
      <c r="AS165"/>
      <c r="AT165"/>
    </row>
    <row r="166" spans="1:46">
      <c r="A166" s="79" t="s">
        <v>245</v>
      </c>
      <c r="B166" s="92">
        <f>Table15[[#This Row],[AT%]]</f>
        <v>9.0909090909090912E-2</v>
      </c>
      <c r="C166" s="92">
        <f>Table15[[#This Row],[BE%]]</f>
        <v>0.10723192019950124</v>
      </c>
      <c r="D166" s="92">
        <f>Table15[[#This Row],[CY%]]</f>
        <v>1.2658227848101266E-2</v>
      </c>
      <c r="E166" s="92">
        <f>Table15[[#This Row],[CZ%]]</f>
        <v>7.1428571428571425E-2</v>
      </c>
      <c r="F166" s="92">
        <f>Table15[[#This Row],[DE-BavPrivSec%]]</f>
        <v>8.5714285714285715E-2</v>
      </c>
      <c r="G166" s="92">
        <f>Table15[[#This Row],[DK%]]</f>
        <v>0.22916666666666666</v>
      </c>
      <c r="H166" s="98">
        <f>Table15[[#This Row],[EE%]]</f>
        <v>6.25E-2</v>
      </c>
      <c r="I166" s="98">
        <f>Table15[[#This Row],[EDPS%]]</f>
        <v>4.3478260869565216E-2</v>
      </c>
      <c r="J166" s="92">
        <f>Table15[[#This Row],[EL%]]</f>
        <v>3.5714285714285712E-2</v>
      </c>
      <c r="K166" s="92">
        <f>Table15[[#This Row],[ES%]]</f>
        <v>4.7E-2</v>
      </c>
      <c r="L166" s="98">
        <f>Table15[[#This Row],[FI%]]</f>
        <v>0.16</v>
      </c>
      <c r="M166" s="92" t="str">
        <f>Table15[[#This Row],[FR%]]</f>
        <v/>
      </c>
      <c r="N166" s="98">
        <f>Table15[[#This Row],[HR%]]</f>
        <v>3.3652259980204553E-2</v>
      </c>
      <c r="O166" s="98">
        <f>Table15[[#This Row],[HU%]]</f>
        <v>3.7313432835820892E-2</v>
      </c>
      <c r="P166" s="98">
        <f>Table15[[#This Row],[IE%]]</f>
        <v>4.5454545454545456E-2</v>
      </c>
      <c r="Q166" s="98">
        <f>Table15[[#This Row],[IT%]]</f>
        <v>3.6363636363636362E-2</v>
      </c>
      <c r="R166" s="98">
        <f>Table15[[#This Row],[LI%]]</f>
        <v>8.4507042253521125E-2</v>
      </c>
      <c r="S166" s="92">
        <f>Table15[[#This Row],[LT%]]</f>
        <v>0.1111111111111111</v>
      </c>
      <c r="T166" s="98">
        <f>Table15[[#This Row],[LV%]]</f>
        <v>0.13407821229050279</v>
      </c>
      <c r="U166" s="92">
        <f>Table15[[#This Row],[MT%]]</f>
        <v>2.7522935779816515E-2</v>
      </c>
      <c r="V166" s="92">
        <f>Table15[[#This Row],[NL%]]</f>
        <v>0.10887949260042283</v>
      </c>
      <c r="W166" s="92"/>
      <c r="X166" s="98">
        <f>Table15[[#This Row],[PT%]]</f>
        <v>7.6799999999999993E-2</v>
      </c>
      <c r="Y166" s="92">
        <f>Table15[[#This Row],[SE%]]</f>
        <v>6.25E-2</v>
      </c>
      <c r="Z166" s="99">
        <f>Table15[[#This Row],[SI%]]</f>
        <v>0.12513966480446928</v>
      </c>
      <c r="AA166" s="106"/>
      <c r="AB166" s="76">
        <f>AVERAGE(Table178910[[#This Row],[AT%]:[SI%]])</f>
        <v>7.9527114905396504E-2</v>
      </c>
      <c r="AC166" s="76">
        <f>MIN(Table178910[[#This Row],[AT%]:[SI%]])</f>
        <v>1.2658227848101266E-2</v>
      </c>
      <c r="AD166" s="76">
        <f>MAX(Table178910[[#This Row],[AT%]:[SI%]])</f>
        <v>0.22916666666666666</v>
      </c>
      <c r="AE166" s="76">
        <f>MEDIAN(Table178910[[#This Row],[AT%]:[SI%]])</f>
        <v>7.1428571428571425E-2</v>
      </c>
      <c r="AM166"/>
      <c r="AN166"/>
      <c r="AO166"/>
      <c r="AP166"/>
      <c r="AQ166"/>
      <c r="AR166"/>
      <c r="AS166"/>
      <c r="AT166"/>
    </row>
    <row r="167" spans="1:46">
      <c r="A167" s="79" t="s">
        <v>246</v>
      </c>
      <c r="B167" s="92">
        <f>Table15[[#This Row],[AT%]]</f>
        <v>0.18181818181818182</v>
      </c>
      <c r="C167" s="92">
        <f>Table15[[#This Row],[BE%]]</f>
        <v>0.16209476309226933</v>
      </c>
      <c r="D167" s="92">
        <f>Table15[[#This Row],[CY%]]</f>
        <v>1.2658227848101266E-2</v>
      </c>
      <c r="E167" s="92">
        <f>Table15[[#This Row],[CZ%]]</f>
        <v>7.1428571428571425E-2</v>
      </c>
      <c r="F167" s="92">
        <f>Table15[[#This Row],[DE-BavPrivSec%]]</f>
        <v>8.5714285714285715E-2</v>
      </c>
      <c r="G167" s="92">
        <f>Table15[[#This Row],[DK%]]</f>
        <v>0.21875</v>
      </c>
      <c r="H167" s="98">
        <f>Table15[[#This Row],[EE%]]</f>
        <v>6.25E-2</v>
      </c>
      <c r="I167" s="98">
        <f>Table15[[#This Row],[EDPS%]]</f>
        <v>4.3478260869565216E-2</v>
      </c>
      <c r="J167" s="92">
        <f>Table15[[#This Row],[EL%]]</f>
        <v>7.1428571428571425E-2</v>
      </c>
      <c r="K167" s="92">
        <f>Table15[[#This Row],[ES%]]</f>
        <v>9.8000000000000004E-2</v>
      </c>
      <c r="L167" s="98">
        <f>Table15[[#This Row],[FI%]]</f>
        <v>0.04</v>
      </c>
      <c r="M167" s="92" t="str">
        <f>Table15[[#This Row],[FR%]]</f>
        <v/>
      </c>
      <c r="N167" s="98">
        <f>Table15[[#This Row],[HR%]]</f>
        <v>0.1253711646321346</v>
      </c>
      <c r="O167" s="98">
        <f>Table15[[#This Row],[HU%]]</f>
        <v>1.4925373134328358E-2</v>
      </c>
      <c r="P167" s="98">
        <f>Table15[[#This Row],[IE%]]</f>
        <v>3.0303030303030304E-2</v>
      </c>
      <c r="Q167" s="98">
        <f>Table15[[#This Row],[IT%]]</f>
        <v>1.8181818181818181E-2</v>
      </c>
      <c r="R167" s="98">
        <f>Table15[[#This Row],[LI%]]</f>
        <v>0.12676056338028169</v>
      </c>
      <c r="S167" s="92">
        <f>Table15[[#This Row],[LT%]]</f>
        <v>0</v>
      </c>
      <c r="T167" s="98">
        <f>Table15[[#This Row],[LV%]]</f>
        <v>0.1787709497206704</v>
      </c>
      <c r="U167" s="92">
        <f>Table15[[#This Row],[MT%]]</f>
        <v>1.834862385321101E-2</v>
      </c>
      <c r="V167" s="92">
        <f>Table15[[#This Row],[NL%]]</f>
        <v>0.14904862579281183</v>
      </c>
      <c r="W167" s="92"/>
      <c r="X167" s="98">
        <f>Table15[[#This Row],[PT%]]</f>
        <v>8.48E-2</v>
      </c>
      <c r="Y167" s="92">
        <f>Table15[[#This Row],[SE%]]</f>
        <v>4.1666666666666664E-2</v>
      </c>
      <c r="Z167" s="99">
        <f>Table15[[#This Row],[SI%]]</f>
        <v>0.10167597765363129</v>
      </c>
      <c r="AA167" s="106"/>
      <c r="AB167" s="76">
        <f>AVERAGE(Table178910[[#This Row],[AT%]:[SI%]])</f>
        <v>8.4248854587744823E-2</v>
      </c>
      <c r="AC167" s="76">
        <f>MIN(Table178910[[#This Row],[AT%]:[SI%]])</f>
        <v>0</v>
      </c>
      <c r="AD167" s="76">
        <f>MAX(Table178910[[#This Row],[AT%]:[SI%]])</f>
        <v>0.21875</v>
      </c>
      <c r="AE167" s="76">
        <f>MEDIAN(Table178910[[#This Row],[AT%]:[SI%]])</f>
        <v>7.1428571428571425E-2</v>
      </c>
      <c r="AF167" s="76"/>
      <c r="AM167"/>
      <c r="AN167"/>
      <c r="AO167"/>
      <c r="AP167"/>
      <c r="AQ167"/>
      <c r="AR167"/>
      <c r="AS167"/>
      <c r="AT167"/>
    </row>
    <row r="168" spans="1:46">
      <c r="A168" s="79" t="s">
        <v>247</v>
      </c>
      <c r="B168" s="92">
        <f>Table15[[#This Row],[AT%]]</f>
        <v>0</v>
      </c>
      <c r="C168" s="92">
        <f>Table15[[#This Row],[BE%]]</f>
        <v>0.11471321695760599</v>
      </c>
      <c r="D168" s="92">
        <f>Table15[[#This Row],[CY%]]</f>
        <v>2.2151898734177215E-2</v>
      </c>
      <c r="E168" s="92">
        <f>Table15[[#This Row],[CZ%]]</f>
        <v>7.1428571428571425E-2</v>
      </c>
      <c r="F168" s="92">
        <f>Table15[[#This Row],[DE-BavPrivSec%]]</f>
        <v>2.8571428571428571E-2</v>
      </c>
      <c r="G168" s="92">
        <f>Table15[[#This Row],[DK%]]</f>
        <v>2.0833333333333332E-2</v>
      </c>
      <c r="H168" s="98">
        <f>Table15[[#This Row],[EE%]]</f>
        <v>6.25E-2</v>
      </c>
      <c r="I168" s="98">
        <f>Table15[[#This Row],[EDPS%]]</f>
        <v>0</v>
      </c>
      <c r="J168" s="92">
        <f>Table15[[#This Row],[EL%]]</f>
        <v>0</v>
      </c>
      <c r="K168" s="92">
        <f>Table15[[#This Row],[ES%]]</f>
        <v>0.109</v>
      </c>
      <c r="L168" s="98">
        <f>Table15[[#This Row],[FI%]]</f>
        <v>0.12</v>
      </c>
      <c r="M168" s="92" t="str">
        <f>Table15[[#This Row],[FR%]]</f>
        <v/>
      </c>
      <c r="N168" s="98">
        <f>Table15[[#This Row],[HR%]]</f>
        <v>0.3840316727152755</v>
      </c>
      <c r="O168" s="98">
        <f>Table15[[#This Row],[HU%]]</f>
        <v>1.4925373134328358E-2</v>
      </c>
      <c r="P168" s="98">
        <f>Table15[[#This Row],[IE%]]</f>
        <v>3.0303030303030304E-2</v>
      </c>
      <c r="Q168" s="98">
        <f>Table15[[#This Row],[IT%]]</f>
        <v>0</v>
      </c>
      <c r="R168" s="98">
        <f>Table15[[#This Row],[LI%]]</f>
        <v>0.11267605633802817</v>
      </c>
      <c r="S168" s="92">
        <f>Table15[[#This Row],[LT%]]</f>
        <v>0</v>
      </c>
      <c r="T168" s="98">
        <f>Table15[[#This Row],[LV%]]</f>
        <v>5.5865921787709494E-2</v>
      </c>
      <c r="U168" s="92">
        <f>Table15[[#This Row],[MT%]]</f>
        <v>4.5871559633027525E-2</v>
      </c>
      <c r="V168" s="92">
        <f>Table15[[#This Row],[NL%]]</f>
        <v>0.21035940803382663</v>
      </c>
      <c r="W168" s="92"/>
      <c r="X168" s="98">
        <f>Table15[[#This Row],[PT%]]</f>
        <v>9.9199999999999997E-2</v>
      </c>
      <c r="Y168" s="92">
        <f>Table15[[#This Row],[SE%]]</f>
        <v>2.0833333333333332E-2</v>
      </c>
      <c r="Z168" s="99">
        <f>Table15[[#This Row],[SI%]]</f>
        <v>0.20223463687150839</v>
      </c>
      <c r="AA168" s="106"/>
      <c r="AB168" s="76">
        <f>AVERAGE(Table178910[[#This Row],[AT%]:[SI%]])</f>
        <v>7.5021714833703665E-2</v>
      </c>
      <c r="AC168" s="76">
        <f>MIN(Table178910[[#This Row],[AT%]:[SI%]])</f>
        <v>0</v>
      </c>
      <c r="AD168" s="76">
        <f>MAX(Table178910[[#This Row],[AT%]:[SI%]])</f>
        <v>0.3840316727152755</v>
      </c>
      <c r="AE168" s="76">
        <f>MEDIAN(Table178910[[#This Row],[AT%]:[SI%]])</f>
        <v>4.5871559633027525E-2</v>
      </c>
      <c r="AM168"/>
      <c r="AN168"/>
      <c r="AO168"/>
      <c r="AP168"/>
      <c r="AQ168"/>
      <c r="AR168"/>
      <c r="AS168"/>
      <c r="AT168"/>
    </row>
    <row r="169" spans="1:46">
      <c r="A169" s="79" t="s">
        <v>161</v>
      </c>
      <c r="B169" s="92">
        <f>Table15[[#This Row],[AT%]]</f>
        <v>9.0909090909090912E-2</v>
      </c>
      <c r="C169" s="92">
        <f>Table15[[#This Row],[BE%]]</f>
        <v>6.2344139650872821E-2</v>
      </c>
      <c r="D169" s="92">
        <f>Table15[[#This Row],[CY%]]</f>
        <v>3.4810126582278479E-2</v>
      </c>
      <c r="E169" s="92">
        <f>Table15[[#This Row],[CZ%]]</f>
        <v>7.1428571428571425E-2</v>
      </c>
      <c r="F169" s="92" t="str">
        <f>Table15[[#This Row],[DE-BavPrivSec%]]</f>
        <v/>
      </c>
      <c r="G169" s="92">
        <f>Table15[[#This Row],[DK%]]</f>
        <v>8.3333333333333329E-2</v>
      </c>
      <c r="H169" s="98">
        <f>Table15[[#This Row],[EE%]]</f>
        <v>6.25E-2</v>
      </c>
      <c r="I169" s="98">
        <f>Table15[[#This Row],[EDPS%]]</f>
        <v>5.7971014492753624E-2</v>
      </c>
      <c r="J169" s="92">
        <f>Table15[[#This Row],[EL%]]</f>
        <v>0.14285714285714285</v>
      </c>
      <c r="K169" s="92">
        <f>Table15[[#This Row],[ES%]]</f>
        <v>0</v>
      </c>
      <c r="L169" s="98">
        <f>Table15[[#This Row],[FI%]]</f>
        <v>0.08</v>
      </c>
      <c r="M169" s="92" t="str">
        <f>Table15[[#This Row],[FR%]]</f>
        <v/>
      </c>
      <c r="N169" s="98">
        <f>Table15[[#This Row],[HR%]]</f>
        <v>0.13724843286044211</v>
      </c>
      <c r="O169" s="98">
        <f>Table15[[#This Row],[HU%]]</f>
        <v>0.12686567164179105</v>
      </c>
      <c r="P169" s="98">
        <f>Table15[[#This Row],[IE%]]</f>
        <v>6.0606060606060608E-2</v>
      </c>
      <c r="Q169" s="98">
        <f>Table15[[#This Row],[IT%]]</f>
        <v>7.2727272727272724E-2</v>
      </c>
      <c r="R169" s="98">
        <f>Table15[[#This Row],[LI%]]</f>
        <v>0.16901408450704225</v>
      </c>
      <c r="S169" s="92">
        <f>Table15[[#This Row],[LT%]]</f>
        <v>0</v>
      </c>
      <c r="T169" s="98">
        <f>Table15[[#This Row],[LV%]]</f>
        <v>6.1452513966480445E-2</v>
      </c>
      <c r="U169" s="92">
        <f>Table15[[#This Row],[MT%]]</f>
        <v>5.5045871559633031E-2</v>
      </c>
      <c r="V169" s="92">
        <f>Table15[[#This Row],[NL%]]</f>
        <v>6.765327695560254E-2</v>
      </c>
      <c r="W169" s="92"/>
      <c r="X169" s="98">
        <f>Table15[[#This Row],[PT%]]</f>
        <v>7.6799999999999993E-2</v>
      </c>
      <c r="Y169" s="92">
        <f>Table15[[#This Row],[SE%]]</f>
        <v>4.1666666666666664E-2</v>
      </c>
      <c r="Z169" s="99">
        <f>Table15[[#This Row],[SI%]]</f>
        <v>8.4916201117318429E-2</v>
      </c>
      <c r="AA169" s="106"/>
      <c r="AB169" s="76">
        <f>AVERAGE(Table178910[[#This Row],[AT%]:[SI%]])</f>
        <v>7.4552248721016068E-2</v>
      </c>
      <c r="AC169" s="76">
        <f>MIN(Table178910[[#This Row],[AT%]:[SI%]])</f>
        <v>0</v>
      </c>
      <c r="AD169" s="76">
        <f>MAX(Table178910[[#This Row],[AT%]:[SI%]])</f>
        <v>0.16901408450704225</v>
      </c>
      <c r="AE169" s="76">
        <f>MEDIAN(Table178910[[#This Row],[AT%]:[SI%]])</f>
        <v>6.9540924192086989E-2</v>
      </c>
      <c r="AM169"/>
      <c r="AN169"/>
      <c r="AO169"/>
      <c r="AP169"/>
      <c r="AQ169"/>
      <c r="AR169"/>
      <c r="AS169"/>
      <c r="AT169"/>
    </row>
    <row r="170" spans="1:46" ht="71.25">
      <c r="A170" s="82" t="s">
        <v>248</v>
      </c>
      <c r="B170" s="92" t="str">
        <f>Table15[[#This Row],[AT%]]</f>
        <v/>
      </c>
      <c r="C170" s="92" t="str">
        <f>Table15[[#This Row],[BE%]]</f>
        <v/>
      </c>
      <c r="D170" s="92" t="str">
        <f>Table15[[#This Row],[CY%]]</f>
        <v/>
      </c>
      <c r="E170" s="92" t="str">
        <f>Table15[[#This Row],[CZ%]]</f>
        <v/>
      </c>
      <c r="F170" s="92" t="str">
        <f>Table15[[#This Row],[DE-BavPrivSec%]]</f>
        <v/>
      </c>
      <c r="G170" s="92" t="str">
        <f>Table15[[#This Row],[DK%]]</f>
        <v/>
      </c>
      <c r="H170" s="98" t="str">
        <f>Table15[[#This Row],[EE%]]</f>
        <v/>
      </c>
      <c r="I170" s="98" t="str">
        <f>Table15[[#This Row],[EDPS%]]</f>
        <v/>
      </c>
      <c r="J170" s="92" t="str">
        <f>Table15[[#This Row],[EL%]]</f>
        <v/>
      </c>
      <c r="K170" s="92" t="str">
        <f>Table15[[#This Row],[ES%]]</f>
        <v/>
      </c>
      <c r="L170" s="98" t="str">
        <f>Table15[[#This Row],[FI%]]</f>
        <v/>
      </c>
      <c r="M170" s="92" t="str">
        <f>Table15[[#This Row],[FR%]]</f>
        <v/>
      </c>
      <c r="N170" s="98" t="str">
        <f>Table15[[#This Row],[HR%]]</f>
        <v/>
      </c>
      <c r="O170" s="98" t="str">
        <f>Table15[[#This Row],[HU%]]</f>
        <v/>
      </c>
      <c r="P170" s="98" t="str">
        <f>Table15[[#This Row],[IE%]]</f>
        <v/>
      </c>
      <c r="Q170" s="98" t="str">
        <f>Table15[[#This Row],[IT%]]</f>
        <v/>
      </c>
      <c r="R170" s="98" t="str">
        <f>Table15[[#This Row],[LI%]]</f>
        <v/>
      </c>
      <c r="S170" s="92" t="str">
        <f>Table15[[#This Row],[LT%]]</f>
        <v/>
      </c>
      <c r="T170" s="98" t="str">
        <f>Table15[[#This Row],[LV%]]</f>
        <v/>
      </c>
      <c r="U170" s="92" t="str">
        <f>Table15[[#This Row],[MT%]]</f>
        <v/>
      </c>
      <c r="V170" s="92" t="str">
        <f>Table15[[#This Row],[NL%]]</f>
        <v/>
      </c>
      <c r="W170" s="92"/>
      <c r="X170" s="98" t="str">
        <f>Table15[[#This Row],[PT%]]</f>
        <v/>
      </c>
      <c r="Y170" s="92" t="str">
        <f>Table15[[#This Row],[SE%]]</f>
        <v/>
      </c>
      <c r="Z170" s="99" t="str">
        <f>Table15[[#This Row],[SI%]]</f>
        <v/>
      </c>
      <c r="AA170" s="106"/>
      <c r="AB170" s="77" t="s">
        <v>316</v>
      </c>
      <c r="AC170" s="77" t="s">
        <v>317</v>
      </c>
      <c r="AD170" s="77" t="s">
        <v>318</v>
      </c>
      <c r="AE170" s="77" t="s">
        <v>319</v>
      </c>
      <c r="AM170"/>
      <c r="AN170"/>
      <c r="AO170"/>
      <c r="AP170"/>
      <c r="AQ170"/>
      <c r="AR170"/>
      <c r="AS170"/>
      <c r="AT170"/>
    </row>
    <row r="171" spans="1:46" ht="23.25">
      <c r="A171" s="79" t="s">
        <v>249</v>
      </c>
      <c r="B171" s="92">
        <f>Table15[[#This Row],[AT%]]</f>
        <v>0.63636363636363635</v>
      </c>
      <c r="C171" s="92">
        <f>Table15[[#This Row],[BE%]]</f>
        <v>0.57107231920199497</v>
      </c>
      <c r="D171" s="92">
        <f>Table15[[#This Row],[CY%]]</f>
        <v>0.78797468354430378</v>
      </c>
      <c r="E171" s="92">
        <f>Table15[[#This Row],[CZ%]]</f>
        <v>0.42857142857142855</v>
      </c>
      <c r="F171" s="92">
        <f>Table15[[#This Row],[DE-BavPrivSec%]]</f>
        <v>0.62857142857142856</v>
      </c>
      <c r="G171" s="92">
        <f>Table15[[#This Row],[DK%]]</f>
        <v>0.21875</v>
      </c>
      <c r="H171" s="98">
        <f>Table15[[#This Row],[EE%]]</f>
        <v>0.6875</v>
      </c>
      <c r="I171" s="98">
        <f>Table15[[#This Row],[EDPS%]]</f>
        <v>0.60869565217391308</v>
      </c>
      <c r="J171" s="92">
        <f>Table15[[#This Row],[EL%]]</f>
        <v>0.5714285714285714</v>
      </c>
      <c r="K171" s="92">
        <f>Table15[[#This Row],[ES%]]</f>
        <v>0.77500000000000002</v>
      </c>
      <c r="L171" s="98">
        <f>Table15[[#This Row],[FI%]]</f>
        <v>0.42</v>
      </c>
      <c r="M171" s="92" t="str">
        <f>Table15[[#This Row],[FR%]]</f>
        <v/>
      </c>
      <c r="N171" s="98">
        <f>Table15[[#This Row],[HR%]]</f>
        <v>0.36621577037281428</v>
      </c>
      <c r="O171" s="98">
        <f>Table15[[#This Row],[HU%]]</f>
        <v>0.76119402985074625</v>
      </c>
      <c r="P171" s="98">
        <f>Table15[[#This Row],[IE%]]</f>
        <v>0.78787878787878785</v>
      </c>
      <c r="Q171" s="98">
        <f>Table15[[#This Row],[IT%]]</f>
        <v>0.8</v>
      </c>
      <c r="R171" s="98">
        <f>Table15[[#This Row],[LI%]]</f>
        <v>0.61971830985915488</v>
      </c>
      <c r="S171" s="92">
        <f>Table15[[#This Row],[LT%]]</f>
        <v>0.77777777777777779</v>
      </c>
      <c r="T171" s="98">
        <f>Table15[[#This Row],[LV%]]</f>
        <v>0.78770949720670391</v>
      </c>
      <c r="U171" s="92">
        <f>Table15[[#This Row],[MT%]]</f>
        <v>0.75229357798165142</v>
      </c>
      <c r="V171" s="92">
        <f>Table15[[#This Row],[NL%]]</f>
        <v>0.53171247357293872</v>
      </c>
      <c r="W171" s="92"/>
      <c r="X171" s="98">
        <f>Table15[[#This Row],[PT%]]</f>
        <v>0.67520000000000002</v>
      </c>
      <c r="Y171" s="92">
        <f>Table15[[#This Row],[SE%]]</f>
        <v>0.39583333333333331</v>
      </c>
      <c r="Z171" s="99">
        <f>Table15[[#This Row],[SI%]]</f>
        <v>0.44916201117318438</v>
      </c>
      <c r="AA171" s="106"/>
      <c r="AB171" s="76">
        <f>AVERAGE(Table178910[[#This Row],[AT%]:[SI%]])</f>
        <v>0.61037492560271178</v>
      </c>
      <c r="AC171" s="76">
        <f>MIN(Table178910[[#This Row],[AT%]:[SI%]])</f>
        <v>0.21875</v>
      </c>
      <c r="AD171" s="76">
        <f>MAX(Table178910[[#This Row],[AT%]:[SI%]])</f>
        <v>0.8</v>
      </c>
      <c r="AE171" s="76">
        <f>MEDIAN(Table178910[[#This Row],[AT%]:[SI%]])</f>
        <v>0.62857142857142856</v>
      </c>
      <c r="AM171"/>
      <c r="AN171"/>
      <c r="AO171"/>
      <c r="AP171"/>
      <c r="AQ171"/>
      <c r="AR171"/>
      <c r="AS171"/>
      <c r="AT171"/>
    </row>
    <row r="172" spans="1:46" ht="23.25">
      <c r="A172" s="79" t="s">
        <v>250</v>
      </c>
      <c r="B172" s="92">
        <f>Table15[[#This Row],[AT%]]</f>
        <v>0.36363636363636365</v>
      </c>
      <c r="C172" s="92">
        <f>Table15[[#This Row],[BE%]]</f>
        <v>0.2892768079800499</v>
      </c>
      <c r="D172" s="92">
        <f>Table15[[#This Row],[CY%]]</f>
        <v>0.12974683544303797</v>
      </c>
      <c r="E172" s="92">
        <f>Table15[[#This Row],[CZ%]]</f>
        <v>0.35714285714285715</v>
      </c>
      <c r="F172" s="92">
        <f>Table15[[#This Row],[DE-BavPrivSec%]]</f>
        <v>0.31428571428571428</v>
      </c>
      <c r="G172" s="92">
        <f>Table15[[#This Row],[DK%]]</f>
        <v>0.625</v>
      </c>
      <c r="H172" s="98">
        <f>Table15[[#This Row],[EE%]]</f>
        <v>0.1875</v>
      </c>
      <c r="I172" s="98">
        <f>Table15[[#This Row],[EDPS%]]</f>
        <v>0.39130434782608697</v>
      </c>
      <c r="J172" s="92">
        <f>Table15[[#This Row],[EL%]]</f>
        <v>0.21428571428571427</v>
      </c>
      <c r="K172" s="92">
        <f>Table15[[#This Row],[ES%]]</f>
        <v>0.184</v>
      </c>
      <c r="L172" s="98">
        <f>Table15[[#This Row],[FI%]]</f>
        <v>0.54</v>
      </c>
      <c r="M172" s="92" t="str">
        <f>Table15[[#This Row],[FR%]]</f>
        <v/>
      </c>
      <c r="N172" s="98">
        <f>Table15[[#This Row],[HR%]]</f>
        <v>0.38007258330583965</v>
      </c>
      <c r="O172" s="98">
        <f>Table15[[#This Row],[HU%]]</f>
        <v>0.13432835820895522</v>
      </c>
      <c r="P172" s="98">
        <f>Table15[[#This Row],[IE%]]</f>
        <v>0.19696969696969696</v>
      </c>
      <c r="Q172" s="98">
        <f>Table15[[#This Row],[IT%]]</f>
        <v>0.14545454545454545</v>
      </c>
      <c r="R172" s="98">
        <f>Table15[[#This Row],[LI%]]</f>
        <v>0.26760563380281688</v>
      </c>
      <c r="S172" s="92">
        <f>Table15[[#This Row],[LT%]]</f>
        <v>0.22222222222222221</v>
      </c>
      <c r="T172" s="98">
        <f>Table15[[#This Row],[LV%]]</f>
        <v>0.16201117318435754</v>
      </c>
      <c r="U172" s="92">
        <f>Table15[[#This Row],[MT%]]</f>
        <v>0.20183486238532111</v>
      </c>
      <c r="V172" s="92">
        <f>Table15[[#This Row],[NL%]]</f>
        <v>0.32769556025369978</v>
      </c>
      <c r="W172" s="92"/>
      <c r="X172" s="98">
        <f>Table15[[#This Row],[PT%]]</f>
        <v>0.19359999999999999</v>
      </c>
      <c r="Y172" s="92">
        <f>Table15[[#This Row],[SE%]]</f>
        <v>0.58333333333333337</v>
      </c>
      <c r="Z172" s="99">
        <f>Table15[[#This Row],[SI%]]</f>
        <v>0.41899441340782123</v>
      </c>
      <c r="AA172" s="106"/>
      <c r="AB172" s="76">
        <f>AVERAGE(Table178910[[#This Row],[AT%]:[SI%]])</f>
        <v>0.29696960970123631</v>
      </c>
      <c r="AC172" s="76">
        <f>MIN(Table178910[[#This Row],[AT%]:[SI%]])</f>
        <v>0.12974683544303797</v>
      </c>
      <c r="AD172" s="76">
        <f>MAX(Table178910[[#This Row],[AT%]:[SI%]])</f>
        <v>0.625</v>
      </c>
      <c r="AE172" s="76">
        <f>MEDIAN(Table178910[[#This Row],[AT%]:[SI%]])</f>
        <v>0.26760563380281688</v>
      </c>
      <c r="AM172"/>
      <c r="AN172"/>
      <c r="AO172"/>
      <c r="AP172"/>
      <c r="AQ172"/>
      <c r="AR172"/>
      <c r="AS172"/>
      <c r="AT172"/>
    </row>
    <row r="173" spans="1:46">
      <c r="A173" s="79" t="s">
        <v>251</v>
      </c>
      <c r="B173" s="92">
        <f>Table15[[#This Row],[AT%]]</f>
        <v>0</v>
      </c>
      <c r="C173" s="92">
        <f>Table15[[#This Row],[BE%]]</f>
        <v>0.10224438902743142</v>
      </c>
      <c r="D173" s="92">
        <f>Table15[[#This Row],[CY%]]</f>
        <v>2.2151898734177215E-2</v>
      </c>
      <c r="E173" s="92">
        <f>Table15[[#This Row],[CZ%]]</f>
        <v>0.21428571428571427</v>
      </c>
      <c r="F173" s="92">
        <f>Table15[[#This Row],[DE-BavPrivSec%]]</f>
        <v>5.7142857142857141E-2</v>
      </c>
      <c r="G173" s="92">
        <f>Table15[[#This Row],[DK%]]</f>
        <v>0.15625</v>
      </c>
      <c r="H173" s="98">
        <f>Table15[[#This Row],[EE%]]</f>
        <v>0.125</v>
      </c>
      <c r="I173" s="98">
        <f>Table15[[#This Row],[EDPS%]]</f>
        <v>0</v>
      </c>
      <c r="J173" s="92">
        <f>Table15[[#This Row],[EL%]]</f>
        <v>0.10714285714285714</v>
      </c>
      <c r="K173" s="92">
        <f>Table15[[#This Row],[ES%]]</f>
        <v>4.2000000000000003E-2</v>
      </c>
      <c r="L173" s="98">
        <f>Table15[[#This Row],[FI%]]</f>
        <v>0</v>
      </c>
      <c r="M173" s="92" t="str">
        <f>Table15[[#This Row],[FR%]]</f>
        <v/>
      </c>
      <c r="N173" s="98">
        <f>Table15[[#This Row],[HR%]]</f>
        <v>0.1253711646321346</v>
      </c>
      <c r="O173" s="98">
        <f>Table15[[#This Row],[HU%]]</f>
        <v>2.2388059701492536E-2</v>
      </c>
      <c r="P173" s="98">
        <f>Table15[[#This Row],[IE%]]</f>
        <v>1.5151515151515152E-2</v>
      </c>
      <c r="Q173" s="98">
        <f>Table15[[#This Row],[IT%]]</f>
        <v>1.8181818181818181E-2</v>
      </c>
      <c r="R173" s="98">
        <f>Table15[[#This Row],[LI%]]</f>
        <v>1.4084507042253521E-2</v>
      </c>
      <c r="S173" s="92">
        <f>Table15[[#This Row],[LT%]]</f>
        <v>0</v>
      </c>
      <c r="T173" s="98">
        <f>Table15[[#This Row],[LV%]]</f>
        <v>2.23463687150838E-2</v>
      </c>
      <c r="U173" s="92">
        <f>Table15[[#This Row],[MT%]]</f>
        <v>0</v>
      </c>
      <c r="V173" s="92">
        <f>Table15[[#This Row],[NL%]]</f>
        <v>7.0824524312896403E-2</v>
      </c>
      <c r="W173" s="92"/>
      <c r="X173" s="98">
        <f>Table15[[#This Row],[PT%]]</f>
        <v>7.3599999999999999E-2</v>
      </c>
      <c r="Y173" s="92">
        <f>Table15[[#This Row],[SE%]]</f>
        <v>2.0833333333333332E-2</v>
      </c>
      <c r="Z173" s="99">
        <f>Table15[[#This Row],[SI%]]</f>
        <v>8.3798882681564241E-2</v>
      </c>
      <c r="AA173" s="106"/>
      <c r="AB173" s="76">
        <f>AVERAGE(Table178910[[#This Row],[AT%]:[SI%]])</f>
        <v>5.6208603916744738E-2</v>
      </c>
      <c r="AC173" s="76">
        <f>MIN(Table178910[[#This Row],[AT%]:[SI%]])</f>
        <v>0</v>
      </c>
      <c r="AD173" s="76">
        <f>MAX(Table178910[[#This Row],[AT%]:[SI%]])</f>
        <v>0.21428571428571427</v>
      </c>
      <c r="AE173" s="76">
        <f>MEDIAN(Table178910[[#This Row],[AT%]:[SI%]])</f>
        <v>2.2388059701492536E-2</v>
      </c>
      <c r="AM173"/>
      <c r="AN173"/>
      <c r="AO173"/>
      <c r="AP173"/>
      <c r="AQ173"/>
      <c r="AR173"/>
      <c r="AS173"/>
      <c r="AT173"/>
    </row>
    <row r="174" spans="1:46">
      <c r="A174" s="79" t="s">
        <v>252</v>
      </c>
      <c r="B174" s="92">
        <f>Table15[[#This Row],[AT%]]</f>
        <v>0</v>
      </c>
      <c r="C174" s="92">
        <f>Table15[[#This Row],[BE%]]</f>
        <v>3.7406483790523692E-2</v>
      </c>
      <c r="D174" s="92">
        <f>Table15[[#This Row],[CY%]]</f>
        <v>3.7974683544303799E-2</v>
      </c>
      <c r="E174" s="92">
        <f>Table15[[#This Row],[CZ%]]</f>
        <v>0</v>
      </c>
      <c r="F174" s="92" t="str">
        <f>Table15[[#This Row],[DE-BavPrivSec%]]</f>
        <v/>
      </c>
      <c r="G174" s="92">
        <f>Table15[[#This Row],[DK%]]</f>
        <v>0</v>
      </c>
      <c r="H174" s="98">
        <f>Table15[[#This Row],[EE%]]</f>
        <v>0</v>
      </c>
      <c r="I174" s="98">
        <f>Table15[[#This Row],[EDPS%]]</f>
        <v>0</v>
      </c>
      <c r="J174" s="92">
        <f>Table15[[#This Row],[EL%]]</f>
        <v>0.10714285714285714</v>
      </c>
      <c r="K174" s="92">
        <f>Table15[[#This Row],[ES%]]</f>
        <v>0</v>
      </c>
      <c r="L174" s="98">
        <f>Table15[[#This Row],[FI%]]</f>
        <v>0</v>
      </c>
      <c r="M174" s="92" t="str">
        <f>Table15[[#This Row],[FR%]]</f>
        <v/>
      </c>
      <c r="N174" s="98">
        <f>Table15[[#This Row],[HR%]]</f>
        <v>0.12834048168921147</v>
      </c>
      <c r="O174" s="98">
        <f>Table15[[#This Row],[HU%]]</f>
        <v>8.2089552238805971E-2</v>
      </c>
      <c r="P174" s="98">
        <f>Table15[[#This Row],[IE%]]</f>
        <v>0</v>
      </c>
      <c r="Q174" s="98">
        <f>Table15[[#This Row],[IT%]]</f>
        <v>3.6363636363636362E-2</v>
      </c>
      <c r="R174" s="98">
        <f>Table15[[#This Row],[LI%]]</f>
        <v>9.8591549295774641E-2</v>
      </c>
      <c r="S174" s="92">
        <f>Table15[[#This Row],[LT%]]</f>
        <v>0</v>
      </c>
      <c r="T174" s="98">
        <f>Table15[[#This Row],[LV%]]</f>
        <v>2.7932960893854747E-2</v>
      </c>
      <c r="U174" s="92">
        <f>Table15[[#This Row],[MT%]]</f>
        <v>4.5871559633027525E-2</v>
      </c>
      <c r="V174" s="92">
        <f>Table15[[#This Row],[NL%]]</f>
        <v>4.0169133192389003E-2</v>
      </c>
      <c r="W174" s="92"/>
      <c r="X174" s="98">
        <f>Table15[[#This Row],[PT%]]</f>
        <v>5.7599999999999998E-2</v>
      </c>
      <c r="Y174" s="92">
        <f>Table15[[#This Row],[SE%]]</f>
        <v>0</v>
      </c>
      <c r="Z174" s="99">
        <f>Table15[[#This Row],[SI%]]</f>
        <v>4.8044692737430165E-2</v>
      </c>
      <c r="AA174" s="106"/>
      <c r="AB174" s="76">
        <f>AVERAGE(Table178910[[#This Row],[AT%]:[SI%]])</f>
        <v>3.3978526841900662E-2</v>
      </c>
      <c r="AC174" s="76">
        <f>MIN(Table178910[[#This Row],[AT%]:[SI%]])</f>
        <v>0</v>
      </c>
      <c r="AD174" s="76">
        <f>MAX(Table178910[[#This Row],[AT%]:[SI%]])</f>
        <v>0.12834048168921147</v>
      </c>
      <c r="AE174" s="76">
        <f>MEDIAN(Table178910[[#This Row],[AT%]:[SI%]])</f>
        <v>3.2148298628745554E-2</v>
      </c>
      <c r="AM174"/>
      <c r="AN174"/>
      <c r="AO174"/>
      <c r="AP174"/>
      <c r="AQ174"/>
      <c r="AR174"/>
      <c r="AS174"/>
      <c r="AT174"/>
    </row>
    <row r="175" spans="1:46" ht="99.75">
      <c r="A175" s="82" t="s">
        <v>253</v>
      </c>
      <c r="B175" s="92" t="str">
        <f>Table15[[#This Row],[AT%]]</f>
        <v/>
      </c>
      <c r="C175" s="92" t="str">
        <f>Table15[[#This Row],[BE%]]</f>
        <v/>
      </c>
      <c r="D175" s="92" t="str">
        <f>Table15[[#This Row],[CY%]]</f>
        <v/>
      </c>
      <c r="E175" s="92" t="str">
        <f>Table15[[#This Row],[CZ%]]</f>
        <v/>
      </c>
      <c r="F175" s="92" t="str">
        <f>Table15[[#This Row],[DE-BavPrivSec%]]</f>
        <v/>
      </c>
      <c r="G175" s="92" t="str">
        <f>Table15[[#This Row],[DK%]]</f>
        <v/>
      </c>
      <c r="H175" s="98" t="str">
        <f>Table15[[#This Row],[EE%]]</f>
        <v/>
      </c>
      <c r="I175" s="98" t="str">
        <f>Table15[[#This Row],[EDPS%]]</f>
        <v/>
      </c>
      <c r="J175" s="92" t="str">
        <f>Table15[[#This Row],[EL%]]</f>
        <v/>
      </c>
      <c r="K175" s="92" t="str">
        <f>Table15[[#This Row],[ES%]]</f>
        <v/>
      </c>
      <c r="L175" s="98" t="str">
        <f>Table15[[#This Row],[FI%]]</f>
        <v/>
      </c>
      <c r="M175" s="92" t="str">
        <f>Table15[[#This Row],[FR%]]</f>
        <v/>
      </c>
      <c r="N175" s="98" t="str">
        <f>Table15[[#This Row],[HR%]]</f>
        <v/>
      </c>
      <c r="O175" s="98" t="str">
        <f>Table15[[#This Row],[HU%]]</f>
        <v/>
      </c>
      <c r="P175" s="98" t="str">
        <f>Table15[[#This Row],[IE%]]</f>
        <v/>
      </c>
      <c r="Q175" s="98" t="str">
        <f>Table15[[#This Row],[IT%]]</f>
        <v/>
      </c>
      <c r="R175" s="98" t="str">
        <f>Table15[[#This Row],[LI%]]</f>
        <v/>
      </c>
      <c r="S175" s="92" t="str">
        <f>Table15[[#This Row],[LT%]]</f>
        <v/>
      </c>
      <c r="T175" s="98" t="str">
        <f>Table15[[#This Row],[LV%]]</f>
        <v/>
      </c>
      <c r="U175" s="92" t="str">
        <f>Table15[[#This Row],[MT%]]</f>
        <v/>
      </c>
      <c r="V175" s="92" t="str">
        <f>Table15[[#This Row],[NL%]]</f>
        <v/>
      </c>
      <c r="W175" s="92"/>
      <c r="X175" s="98" t="str">
        <f>Table15[[#This Row],[PT%]]</f>
        <v/>
      </c>
      <c r="Y175" s="92" t="str">
        <f>Table15[[#This Row],[SE%]]</f>
        <v/>
      </c>
      <c r="Z175" s="99" t="str">
        <f>Table15[[#This Row],[SI%]]</f>
        <v/>
      </c>
      <c r="AA175" s="106"/>
      <c r="AB175" s="77" t="s">
        <v>316</v>
      </c>
      <c r="AC175" s="77" t="s">
        <v>317</v>
      </c>
      <c r="AD175" s="77" t="s">
        <v>318</v>
      </c>
      <c r="AE175" s="77" t="s">
        <v>319</v>
      </c>
      <c r="AM175"/>
      <c r="AN175"/>
      <c r="AO175"/>
      <c r="AP175"/>
      <c r="AQ175"/>
      <c r="AR175"/>
      <c r="AS175"/>
      <c r="AT175"/>
    </row>
    <row r="176" spans="1:46">
      <c r="A176" s="79" t="s">
        <v>254</v>
      </c>
      <c r="B176" s="92">
        <f>Table15[[#This Row],[AT%]]</f>
        <v>1</v>
      </c>
      <c r="C176" s="92">
        <f>Table15[[#This Row],[BE%]]</f>
        <v>0.21945137157107231</v>
      </c>
      <c r="D176" s="92">
        <f>Table15[[#This Row],[CY%]]</f>
        <v>0.620253164556962</v>
      </c>
      <c r="E176" s="92">
        <f>Table15[[#This Row],[CZ%]]</f>
        <v>0.14285714285714285</v>
      </c>
      <c r="F176" s="92">
        <f>Table15[[#This Row],[DE-BavPrivSec%]]</f>
        <v>0.8</v>
      </c>
      <c r="G176" s="92">
        <f>Table15[[#This Row],[DK%]]</f>
        <v>0.64583333333333337</v>
      </c>
      <c r="H176" s="98">
        <f>Table15[[#This Row],[EE%]]</f>
        <v>0.375</v>
      </c>
      <c r="I176" s="98">
        <f>Table15[[#This Row],[EDPS%]]</f>
        <v>0.42028985507246375</v>
      </c>
      <c r="J176" s="92">
        <f>Table15[[#This Row],[EL%]]</f>
        <v>0.4642857142857143</v>
      </c>
      <c r="K176" s="92">
        <f>Table15[[#This Row],[ES%]]</f>
        <v>0.39500000000000002</v>
      </c>
      <c r="L176" s="98">
        <f>Table15[[#This Row],[FI%]]</f>
        <v>0.3</v>
      </c>
      <c r="M176" s="92" t="str">
        <f>Table15[[#This Row],[FR%]]</f>
        <v/>
      </c>
      <c r="N176" s="98">
        <f>Table15[[#This Row],[HR%]]</f>
        <v>0.41339491916859122</v>
      </c>
      <c r="O176" s="98">
        <f>Table15[[#This Row],[HU%]]</f>
        <v>0.55970149253731338</v>
      </c>
      <c r="P176" s="98">
        <f>Table15[[#This Row],[IE%]]</f>
        <v>0.34848484848484851</v>
      </c>
      <c r="Q176" s="98">
        <f>Table15[[#This Row],[IT%]]</f>
        <v>0.41818181818181815</v>
      </c>
      <c r="R176" s="98">
        <f>Table15[[#This Row],[LI%]]</f>
        <v>0.54929577464788737</v>
      </c>
      <c r="S176" s="92">
        <f>Table15[[#This Row],[LT%]]</f>
        <v>0.77777777777777779</v>
      </c>
      <c r="T176" s="98">
        <f>Table15[[#This Row],[LV%]]</f>
        <v>0.54748603351955305</v>
      </c>
      <c r="U176" s="92">
        <f>Table15[[#This Row],[MT%]]</f>
        <v>0.60550458715596334</v>
      </c>
      <c r="V176" s="92">
        <f>Table15[[#This Row],[NL%]]</f>
        <v>0.41437632135306551</v>
      </c>
      <c r="W176" s="92"/>
      <c r="X176" s="98">
        <f>Table15[[#This Row],[PT%]]</f>
        <v>0.25440000000000002</v>
      </c>
      <c r="Y176" s="92" t="str">
        <f>Table15[[#This Row],[SE%]]</f>
        <v/>
      </c>
      <c r="Z176" s="99">
        <f>Table15[[#This Row],[SI%]]</f>
        <v>0.40111731843575421</v>
      </c>
      <c r="AA176" s="106"/>
      <c r="AB176" s="76">
        <f>AVERAGE(Table178910[[#This Row],[AT%]:[SI%]])</f>
        <v>0.48512233967905727</v>
      </c>
      <c r="AC176" s="76">
        <f>MIN(Table178910[[#This Row],[AT%]:[SI%]])</f>
        <v>0.14285714285714285</v>
      </c>
      <c r="AD176" s="76">
        <f>MAX(Table178910[[#This Row],[AT%]:[SI%]])</f>
        <v>1</v>
      </c>
      <c r="AE176" s="76">
        <f>MEDIAN(Table178910[[#This Row],[AT%]:[SI%]])</f>
        <v>0.41923583662714092</v>
      </c>
      <c r="AM176"/>
      <c r="AN176"/>
      <c r="AO176"/>
      <c r="AP176"/>
      <c r="AQ176"/>
      <c r="AR176"/>
      <c r="AS176"/>
      <c r="AT176"/>
    </row>
    <row r="177" spans="1:46">
      <c r="A177" s="79" t="s">
        <v>255</v>
      </c>
      <c r="B177" s="92">
        <f>Table15[[#This Row],[AT%]]</f>
        <v>0</v>
      </c>
      <c r="C177" s="92">
        <f>Table15[[#This Row],[BE%]]</f>
        <v>0.50623441396508728</v>
      </c>
      <c r="D177" s="92">
        <f>Table15[[#This Row],[CY%]]</f>
        <v>0.30696202531645572</v>
      </c>
      <c r="E177" s="92">
        <f>Table15[[#This Row],[CZ%]]</f>
        <v>0.7142857142857143</v>
      </c>
      <c r="F177" s="92">
        <f>Table15[[#This Row],[DE-BavPrivSec%]]</f>
        <v>0.17142857142857143</v>
      </c>
      <c r="G177" s="92">
        <f>Table15[[#This Row],[DK%]]</f>
        <v>0.3125</v>
      </c>
      <c r="H177" s="98">
        <f>Table15[[#This Row],[EE%]]</f>
        <v>0.625</v>
      </c>
      <c r="I177" s="98">
        <f>Table15[[#This Row],[EDPS%]]</f>
        <v>0.46376811594202899</v>
      </c>
      <c r="J177" s="92">
        <f>Table15[[#This Row],[EL%]]</f>
        <v>0.5</v>
      </c>
      <c r="K177" s="92">
        <f>Table15[[#This Row],[ES%]]</f>
        <v>0.47299999999999998</v>
      </c>
      <c r="L177" s="98">
        <f>Table15[[#This Row],[FI%]]</f>
        <v>0.5</v>
      </c>
      <c r="M177" s="92" t="str">
        <f>Table15[[#This Row],[FR%]]</f>
        <v/>
      </c>
      <c r="N177" s="98">
        <f>Table15[[#This Row],[HR%]]</f>
        <v>0.29528208512042231</v>
      </c>
      <c r="O177" s="98">
        <f>Table15[[#This Row],[HU%]]</f>
        <v>0.34328358208955223</v>
      </c>
      <c r="P177" s="98">
        <f>Table15[[#This Row],[IE%]]</f>
        <v>0.59090909090909094</v>
      </c>
      <c r="Q177" s="98">
        <f>Table15[[#This Row],[IT%]]</f>
        <v>0.50909090909090904</v>
      </c>
      <c r="R177" s="98">
        <f>Table15[[#This Row],[LI%]]</f>
        <v>0.352112676056338</v>
      </c>
      <c r="S177" s="92">
        <f>Table15[[#This Row],[LT%]]</f>
        <v>0.22222222222222221</v>
      </c>
      <c r="T177" s="98">
        <f>Table15[[#This Row],[LV%]]</f>
        <v>0.40782122905027934</v>
      </c>
      <c r="U177" s="92">
        <f>Table15[[#This Row],[MT%]]</f>
        <v>0.29357798165137616</v>
      </c>
      <c r="V177" s="92">
        <f>Table15[[#This Row],[NL%]]</f>
        <v>0.41966173361522197</v>
      </c>
      <c r="W177" s="92"/>
      <c r="X177" s="98">
        <f>Table15[[#This Row],[PT%]]</f>
        <v>0.47039999999999998</v>
      </c>
      <c r="Y177" s="92" t="str">
        <f>Table15[[#This Row],[SE%]]</f>
        <v/>
      </c>
      <c r="Z177" s="99">
        <f>Table15[[#This Row],[SI%]]</f>
        <v>0.4871508379888268</v>
      </c>
      <c r="AA177" s="106"/>
      <c r="AB177" s="76">
        <f>AVERAGE(Table178910[[#This Row],[AT%]:[SI%]])</f>
        <v>0.40748596312418611</v>
      </c>
      <c r="AC177" s="76">
        <f>MIN(Table178910[[#This Row],[AT%]:[SI%]])</f>
        <v>0</v>
      </c>
      <c r="AD177" s="76">
        <f>MAX(Table178910[[#This Row],[AT%]:[SI%]])</f>
        <v>0.7142857142857143</v>
      </c>
      <c r="AE177" s="76">
        <f>MEDIAN(Table178910[[#This Row],[AT%]:[SI%]])</f>
        <v>0.44171492477862551</v>
      </c>
      <c r="AM177"/>
      <c r="AN177"/>
      <c r="AO177"/>
      <c r="AP177"/>
      <c r="AQ177"/>
      <c r="AR177"/>
      <c r="AS177"/>
      <c r="AT177"/>
    </row>
    <row r="178" spans="1:46">
      <c r="A178" s="79" t="s">
        <v>256</v>
      </c>
      <c r="B178" s="92">
        <f>Table15[[#This Row],[AT%]]</f>
        <v>0</v>
      </c>
      <c r="C178" s="92">
        <f>Table15[[#This Row],[BE%]]</f>
        <v>0.18703241895261846</v>
      </c>
      <c r="D178" s="92">
        <f>Table15[[#This Row],[CY%]]</f>
        <v>1.2658227848101266E-2</v>
      </c>
      <c r="E178" s="92">
        <f>Table15[[#This Row],[CZ%]]</f>
        <v>7.1428571428571425E-2</v>
      </c>
      <c r="F178" s="92">
        <f>Table15[[#This Row],[DE-BavPrivSec%]]</f>
        <v>2.8571428571428571E-2</v>
      </c>
      <c r="G178" s="92">
        <f>Table15[[#This Row],[DK%]]</f>
        <v>2.0833333333333332E-2</v>
      </c>
      <c r="H178" s="98">
        <f>Table15[[#This Row],[EE%]]</f>
        <v>0</v>
      </c>
      <c r="I178" s="98">
        <f>Table15[[#This Row],[EDPS%]]</f>
        <v>0.11594202898550725</v>
      </c>
      <c r="J178" s="92">
        <f>Table15[[#This Row],[EL%]]</f>
        <v>0</v>
      </c>
      <c r="K178" s="92">
        <f>Table15[[#This Row],[ES%]]</f>
        <v>0.122</v>
      </c>
      <c r="L178" s="98">
        <f>Table15[[#This Row],[FI%]]</f>
        <v>0.1</v>
      </c>
      <c r="M178" s="92" t="str">
        <f>Table15[[#This Row],[FR%]]</f>
        <v/>
      </c>
      <c r="N178" s="98">
        <f>Table15[[#This Row],[HR%]]</f>
        <v>0.13955790168261301</v>
      </c>
      <c r="O178" s="98">
        <f>Table15[[#This Row],[HU%]]</f>
        <v>1.4925373134328358E-2</v>
      </c>
      <c r="P178" s="98">
        <f>Table15[[#This Row],[IE%]]</f>
        <v>6.0606060606060608E-2</v>
      </c>
      <c r="Q178" s="98">
        <f>Table15[[#This Row],[IT%]]</f>
        <v>3.6363636363636362E-2</v>
      </c>
      <c r="R178" s="98">
        <f>Table15[[#This Row],[LI%]]</f>
        <v>2.8169014084507043E-2</v>
      </c>
      <c r="S178" s="92">
        <f>Table15[[#This Row],[LT%]]</f>
        <v>0</v>
      </c>
      <c r="T178" s="98">
        <f>Table15[[#This Row],[LV%]]</f>
        <v>2.7932960893854747E-2</v>
      </c>
      <c r="U178" s="92">
        <f>Table15[[#This Row],[MT%]]</f>
        <v>3.669724770642202E-2</v>
      </c>
      <c r="V178" s="92">
        <f>Table15[[#This Row],[NL%]]</f>
        <v>8.3509513742071884E-2</v>
      </c>
      <c r="W178" s="92"/>
      <c r="X178" s="98">
        <f>Table15[[#This Row],[PT%]]</f>
        <v>0.18720000000000001</v>
      </c>
      <c r="Y178" s="92" t="str">
        <f>Table15[[#This Row],[SE%]]</f>
        <v/>
      </c>
      <c r="Z178" s="99">
        <f>Table15[[#This Row],[SI%]]</f>
        <v>8.1564245810055863E-2</v>
      </c>
      <c r="AA178" s="106"/>
      <c r="AB178" s="76">
        <f>AVERAGE(Table178910[[#This Row],[AT%]:[SI%]])</f>
        <v>6.159054377923228E-2</v>
      </c>
      <c r="AC178" s="76">
        <f>MIN(Table178910[[#This Row],[AT%]:[SI%]])</f>
        <v>0</v>
      </c>
      <c r="AD178" s="76">
        <f>MAX(Table178910[[#This Row],[AT%]:[SI%]])</f>
        <v>0.18720000000000001</v>
      </c>
      <c r="AE178" s="76">
        <f>MEDIAN(Table178910[[#This Row],[AT%]:[SI%]])</f>
        <v>3.6530442035029191E-2</v>
      </c>
      <c r="AM178"/>
      <c r="AN178"/>
      <c r="AO178"/>
      <c r="AP178"/>
      <c r="AQ178"/>
      <c r="AR178"/>
      <c r="AS178"/>
      <c r="AT178"/>
    </row>
    <row r="179" spans="1:46">
      <c r="A179" s="79" t="s">
        <v>257</v>
      </c>
      <c r="B179" s="92">
        <f>Table15[[#This Row],[AT%]]</f>
        <v>0</v>
      </c>
      <c r="C179" s="92">
        <f>Table15[[#This Row],[BE%]]</f>
        <v>6.4837905236907731E-2</v>
      </c>
      <c r="D179" s="92">
        <f>Table15[[#This Row],[CY%]]</f>
        <v>0</v>
      </c>
      <c r="E179" s="92">
        <f>Table15[[#This Row],[CZ%]]</f>
        <v>7.1428571428571425E-2</v>
      </c>
      <c r="F179" s="92">
        <f>Table15[[#This Row],[DE-BavPrivSec%]]</f>
        <v>0</v>
      </c>
      <c r="G179" s="92">
        <f>Table15[[#This Row],[DK%]]</f>
        <v>1.0416666666666666E-2</v>
      </c>
      <c r="H179" s="98">
        <f>Table15[[#This Row],[EE%]]</f>
        <v>0</v>
      </c>
      <c r="I179" s="98">
        <f>Table15[[#This Row],[EDPS%]]</f>
        <v>0</v>
      </c>
      <c r="J179" s="92">
        <f>Table15[[#This Row],[EL%]]</f>
        <v>0</v>
      </c>
      <c r="K179" s="92">
        <f>Table15[[#This Row],[ES%]]</f>
        <v>7.0000000000000001E-3</v>
      </c>
      <c r="L179" s="98">
        <f>Table15[[#This Row],[FI%]]</f>
        <v>0.02</v>
      </c>
      <c r="M179" s="92" t="str">
        <f>Table15[[#This Row],[FR%]]</f>
        <v/>
      </c>
      <c r="N179" s="98">
        <f>Table15[[#This Row],[HR%]]</f>
        <v>4.7509072913229956E-2</v>
      </c>
      <c r="O179" s="98">
        <f>Table15[[#This Row],[HU%]]</f>
        <v>7.462686567164179E-3</v>
      </c>
      <c r="P179" s="98">
        <f>Table15[[#This Row],[IE%]]</f>
        <v>0</v>
      </c>
      <c r="Q179" s="98">
        <f>Table15[[#This Row],[IT%]]</f>
        <v>1.8181818181818181E-2</v>
      </c>
      <c r="R179" s="98">
        <f>Table15[[#This Row],[LI%]]</f>
        <v>0</v>
      </c>
      <c r="S179" s="92">
        <f>Table15[[#This Row],[LT%]]</f>
        <v>0</v>
      </c>
      <c r="T179" s="98">
        <f>Table15[[#This Row],[LV%]]</f>
        <v>0</v>
      </c>
      <c r="U179" s="92">
        <f>Table15[[#This Row],[MT%]]</f>
        <v>0</v>
      </c>
      <c r="V179" s="92">
        <f>Table15[[#This Row],[NL%]]</f>
        <v>2.6427061310782242E-2</v>
      </c>
      <c r="W179" s="92"/>
      <c r="X179" s="98">
        <f>Table15[[#This Row],[PT%]]</f>
        <v>5.1200000000000002E-2</v>
      </c>
      <c r="Y179" s="92" t="str">
        <f>Table15[[#This Row],[SE%]]</f>
        <v/>
      </c>
      <c r="Z179" s="99">
        <f>Table15[[#This Row],[SI%]]</f>
        <v>7.82122905027933E-3</v>
      </c>
      <c r="AA179" s="106"/>
      <c r="AB179" s="76">
        <f>AVERAGE(Table178910[[#This Row],[AT%]:[SI%]])</f>
        <v>1.5103864152519077E-2</v>
      </c>
      <c r="AC179" s="76">
        <f>MIN(Table178910[[#This Row],[AT%]:[SI%]])</f>
        <v>0</v>
      </c>
      <c r="AD179" s="76">
        <f>MAX(Table178910[[#This Row],[AT%]:[SI%]])</f>
        <v>7.1428571428571425E-2</v>
      </c>
      <c r="AE179" s="76">
        <f>MEDIAN(Table178910[[#This Row],[AT%]:[SI%]])</f>
        <v>3.5000000000000001E-3</v>
      </c>
      <c r="AM179"/>
      <c r="AN179"/>
      <c r="AO179"/>
      <c r="AP179"/>
      <c r="AQ179"/>
      <c r="AR179"/>
      <c r="AS179"/>
      <c r="AT179"/>
    </row>
    <row r="180" spans="1:46">
      <c r="A180" s="79" t="s">
        <v>258</v>
      </c>
      <c r="B180" s="92">
        <f>Table15[[#This Row],[AT%]]</f>
        <v>0</v>
      </c>
      <c r="C180" s="92">
        <f>Table15[[#This Row],[BE%]]</f>
        <v>1.2468827930174564E-2</v>
      </c>
      <c r="D180" s="92">
        <f>Table15[[#This Row],[CY%]]</f>
        <v>0</v>
      </c>
      <c r="E180" s="92">
        <f>Table15[[#This Row],[CZ%]]</f>
        <v>0</v>
      </c>
      <c r="F180" s="92">
        <f>Table15[[#This Row],[DE-BavPrivSec%]]</f>
        <v>0</v>
      </c>
      <c r="G180" s="92">
        <f>Table15[[#This Row],[DK%]]</f>
        <v>0</v>
      </c>
      <c r="H180" s="98">
        <f>Table15[[#This Row],[EE%]]</f>
        <v>0</v>
      </c>
      <c r="I180" s="98">
        <f>Table15[[#This Row],[EDPS%]]</f>
        <v>0</v>
      </c>
      <c r="J180" s="92">
        <f>Table15[[#This Row],[EL%]]</f>
        <v>0</v>
      </c>
      <c r="K180" s="92">
        <f>Table15[[#This Row],[ES%]]</f>
        <v>3.0000000000000001E-3</v>
      </c>
      <c r="L180" s="98">
        <f>Table15[[#This Row],[FI%]]</f>
        <v>0</v>
      </c>
      <c r="M180" s="92" t="str">
        <f>Table15[[#This Row],[FR%]]</f>
        <v/>
      </c>
      <c r="N180" s="98">
        <f>Table15[[#This Row],[HR%]]</f>
        <v>4.9488617617947876E-3</v>
      </c>
      <c r="O180" s="98">
        <f>Table15[[#This Row],[HU%]]</f>
        <v>7.462686567164179E-3</v>
      </c>
      <c r="P180" s="98">
        <f>Table15[[#This Row],[IE%]]</f>
        <v>0</v>
      </c>
      <c r="Q180" s="98">
        <f>Table15[[#This Row],[IT%]]</f>
        <v>0</v>
      </c>
      <c r="R180" s="98">
        <f>Table15[[#This Row],[LI%]]</f>
        <v>1.4084507042253521E-2</v>
      </c>
      <c r="S180" s="92">
        <f>Table15[[#This Row],[LT%]]</f>
        <v>0</v>
      </c>
      <c r="T180" s="98">
        <f>Table15[[#This Row],[LV%]]</f>
        <v>0</v>
      </c>
      <c r="U180" s="92">
        <f>Table15[[#This Row],[MT%]]</f>
        <v>0</v>
      </c>
      <c r="V180" s="92">
        <f>Table15[[#This Row],[NL%]]</f>
        <v>3.1712473572938688E-3</v>
      </c>
      <c r="W180" s="92"/>
      <c r="X180" s="98">
        <f>Table15[[#This Row],[PT%]]</f>
        <v>6.4000000000000003E-3</v>
      </c>
      <c r="Y180" s="92" t="str">
        <f>Table15[[#This Row],[SE%]]</f>
        <v/>
      </c>
      <c r="Z180" s="99">
        <f>Table15[[#This Row],[SI%]]</f>
        <v>1.1173184357541898E-3</v>
      </c>
      <c r="AA180" s="106"/>
      <c r="AB180" s="76">
        <f>AVERAGE(Table178910[[#This Row],[AT%]:[SI%]])</f>
        <v>2.3933385952015964E-3</v>
      </c>
      <c r="AC180" s="76">
        <f>MIN(Table178910[[#This Row],[AT%]:[SI%]])</f>
        <v>0</v>
      </c>
      <c r="AD180" s="76">
        <f>MAX(Table178910[[#This Row],[AT%]:[SI%]])</f>
        <v>1.4084507042253521E-2</v>
      </c>
      <c r="AE180" s="76">
        <f>MEDIAN(Table178910[[#This Row],[AT%]:[SI%]])</f>
        <v>0</v>
      </c>
      <c r="AM180"/>
      <c r="AN180"/>
      <c r="AO180"/>
      <c r="AP180"/>
      <c r="AQ180"/>
      <c r="AR180"/>
      <c r="AS180"/>
      <c r="AT180"/>
    </row>
    <row r="181" spans="1:46">
      <c r="A181" s="79" t="s">
        <v>168</v>
      </c>
      <c r="B181" s="92">
        <f>Table15[[#This Row],[AT%]]</f>
        <v>0</v>
      </c>
      <c r="C181" s="92">
        <f>Table15[[#This Row],[BE%]]</f>
        <v>9.9750623441396506E-3</v>
      </c>
      <c r="D181" s="92">
        <f>Table15[[#This Row],[CY%]]</f>
        <v>3.7974683544303799E-2</v>
      </c>
      <c r="E181" s="92">
        <f>Table15[[#This Row],[CZ%]]</f>
        <v>0</v>
      </c>
      <c r="F181" s="92" t="str">
        <f>Table15[[#This Row],[DE-BavPrivSec%]]</f>
        <v/>
      </c>
      <c r="G181" s="92">
        <f>Table15[[#This Row],[DK%]]</f>
        <v>1.0416666666666666E-2</v>
      </c>
      <c r="H181" s="98">
        <f>Table15[[#This Row],[EE%]]</f>
        <v>0</v>
      </c>
      <c r="I181" s="98">
        <f>Table15[[#This Row],[EDPS%]]</f>
        <v>0</v>
      </c>
      <c r="J181" s="92">
        <f>Table15[[#This Row],[EL%]]</f>
        <v>3.5714285714285712E-2</v>
      </c>
      <c r="K181" s="92">
        <f>Table15[[#This Row],[ES%]]</f>
        <v>0</v>
      </c>
      <c r="L181" s="98">
        <f>Table15[[#This Row],[FI%]]</f>
        <v>0.04</v>
      </c>
      <c r="M181" s="92" t="str">
        <f>Table15[[#This Row],[FR%]]</f>
        <v/>
      </c>
      <c r="N181" s="98">
        <f>Table15[[#This Row],[HR%]]</f>
        <v>9.9307159353348731E-2</v>
      </c>
      <c r="O181" s="98">
        <f>Table15[[#This Row],[HU%]]</f>
        <v>6.7164179104477612E-2</v>
      </c>
      <c r="P181" s="98">
        <f>Table15[[#This Row],[IE%]]</f>
        <v>0</v>
      </c>
      <c r="Q181" s="98">
        <f>Table15[[#This Row],[IT%]]</f>
        <v>1.8181818181818181E-2</v>
      </c>
      <c r="R181" s="98">
        <f>Table15[[#This Row],[LI%]]</f>
        <v>5.6338028169014086E-2</v>
      </c>
      <c r="S181" s="92">
        <f>Table15[[#This Row],[LT%]]</f>
        <v>0</v>
      </c>
      <c r="T181" s="98">
        <f>Table15[[#This Row],[LV%]]</f>
        <v>1.6759776536312849E-2</v>
      </c>
      <c r="U181" s="92">
        <f>Table15[[#This Row],[MT%]]</f>
        <v>6.4220183486238536E-2</v>
      </c>
      <c r="V181" s="92">
        <f>Table15[[#This Row],[NL%]]</f>
        <v>2.3255813953488372E-2</v>
      </c>
      <c r="W181" s="92"/>
      <c r="X181" s="98">
        <f>Table15[[#This Row],[PT%]]</f>
        <v>3.04E-2</v>
      </c>
      <c r="Y181" s="92" t="str">
        <f>Table15[[#This Row],[SE%]]</f>
        <v/>
      </c>
      <c r="Z181" s="99">
        <f>Table15[[#This Row],[SI%]]</f>
        <v>2.1229050279329607E-2</v>
      </c>
      <c r="AA181" s="106"/>
      <c r="AB181" s="76">
        <f>AVERAGE(Table178910[[#This Row],[AT%]:[SI%]])</f>
        <v>2.5282700349210659E-2</v>
      </c>
      <c r="AC181" s="76">
        <f>MIN(Table178910[[#This Row],[AT%]:[SI%]])</f>
        <v>0</v>
      </c>
      <c r="AD181" s="76">
        <f>MAX(Table178910[[#This Row],[AT%]:[SI%]])</f>
        <v>9.9307159353348731E-2</v>
      </c>
      <c r="AE181" s="76">
        <f>MEDIAN(Table178910[[#This Row],[AT%]:[SI%]])</f>
        <v>1.8181818181818181E-2</v>
      </c>
      <c r="AM181"/>
      <c r="AN181"/>
      <c r="AO181"/>
      <c r="AP181"/>
      <c r="AQ181"/>
      <c r="AR181"/>
      <c r="AS181"/>
      <c r="AT181"/>
    </row>
    <row r="182" spans="1:46" ht="42.75">
      <c r="A182" s="82" t="s">
        <v>259</v>
      </c>
      <c r="B182" s="92" t="str">
        <f>Table15[[#This Row],[AT%]]</f>
        <v/>
      </c>
      <c r="C182" s="92" t="str">
        <f>Table15[[#This Row],[BE%]]</f>
        <v/>
      </c>
      <c r="D182" s="92" t="str">
        <f>Table15[[#This Row],[CY%]]</f>
        <v/>
      </c>
      <c r="E182" s="92" t="str">
        <f>Table15[[#This Row],[CZ%]]</f>
        <v/>
      </c>
      <c r="F182" s="92" t="str">
        <f>Table15[[#This Row],[DE-BavPrivSec%]]</f>
        <v/>
      </c>
      <c r="G182" s="92" t="str">
        <f>Table15[[#This Row],[DK%]]</f>
        <v/>
      </c>
      <c r="H182" s="98" t="str">
        <f>Table15[[#This Row],[EE%]]</f>
        <v/>
      </c>
      <c r="I182" s="98" t="str">
        <f>Table15[[#This Row],[EDPS%]]</f>
        <v/>
      </c>
      <c r="J182" s="92" t="str">
        <f>Table15[[#This Row],[EL%]]</f>
        <v/>
      </c>
      <c r="K182" s="92" t="str">
        <f>Table15[[#This Row],[ES%]]</f>
        <v/>
      </c>
      <c r="L182" s="98" t="str">
        <f>Table15[[#This Row],[FI%]]</f>
        <v/>
      </c>
      <c r="M182" s="92" t="str">
        <f>Table15[[#This Row],[FR%]]</f>
        <v/>
      </c>
      <c r="N182" s="98" t="str">
        <f>Table15[[#This Row],[HR%]]</f>
        <v/>
      </c>
      <c r="O182" s="98" t="str">
        <f>Table15[[#This Row],[HU%]]</f>
        <v/>
      </c>
      <c r="P182" s="98" t="str">
        <f>Table15[[#This Row],[IE%]]</f>
        <v/>
      </c>
      <c r="Q182" s="98" t="str">
        <f>Table15[[#This Row],[IT%]]</f>
        <v/>
      </c>
      <c r="R182" s="98" t="str">
        <f>Table15[[#This Row],[LI%]]</f>
        <v/>
      </c>
      <c r="S182" s="92" t="str">
        <f>Table15[[#This Row],[LT%]]</f>
        <v/>
      </c>
      <c r="T182" s="98" t="str">
        <f>Table15[[#This Row],[LV%]]</f>
        <v/>
      </c>
      <c r="U182" s="92" t="str">
        <f>Table15[[#This Row],[MT%]]</f>
        <v/>
      </c>
      <c r="V182" s="92" t="str">
        <f>Table15[[#This Row],[NL%]]</f>
        <v/>
      </c>
      <c r="W182" s="92"/>
      <c r="X182" s="98" t="str">
        <f>Table15[[#This Row],[PT%]]</f>
        <v/>
      </c>
      <c r="Y182" s="92" t="str">
        <f>Table15[[#This Row],[SE%]]</f>
        <v/>
      </c>
      <c r="Z182" s="99" t="str">
        <f>Table15[[#This Row],[SI%]]</f>
        <v/>
      </c>
      <c r="AA182" s="106"/>
      <c r="AB182" s="77" t="s">
        <v>316</v>
      </c>
      <c r="AC182" s="77" t="s">
        <v>317</v>
      </c>
      <c r="AD182" s="77" t="s">
        <v>318</v>
      </c>
      <c r="AE182" s="77" t="s">
        <v>319</v>
      </c>
      <c r="AM182"/>
      <c r="AN182"/>
      <c r="AO182"/>
      <c r="AP182"/>
      <c r="AQ182"/>
      <c r="AR182"/>
      <c r="AS182"/>
      <c r="AT182"/>
    </row>
    <row r="183" spans="1:46">
      <c r="A183" s="79" t="s">
        <v>260</v>
      </c>
      <c r="B183" s="92">
        <f>Table15[[#This Row],[AT%]]</f>
        <v>1</v>
      </c>
      <c r="C183" s="92">
        <f>Table15[[#This Row],[BE%]]</f>
        <v>0.26433915211970077</v>
      </c>
      <c r="D183" s="92">
        <f>Table15[[#This Row],[CY%]]</f>
        <v>0.87341772151898733</v>
      </c>
      <c r="E183" s="92">
        <f>Table15[[#This Row],[CZ%]]</f>
        <v>0.5</v>
      </c>
      <c r="F183" s="92">
        <f>Table15[[#This Row],[DE-BavPrivSec%]]</f>
        <v>0.62857142857142856</v>
      </c>
      <c r="G183" s="92">
        <f>Table15[[#This Row],[DK%]]</f>
        <v>0.78125</v>
      </c>
      <c r="H183" s="98">
        <f>Table15[[#This Row],[EE%]]</f>
        <v>0.375</v>
      </c>
      <c r="I183" s="98">
        <f>Table15[[#This Row],[EDPS%]]</f>
        <v>0.50724637681159424</v>
      </c>
      <c r="J183" s="92">
        <f>Table15[[#This Row],[EL%]]</f>
        <v>0.4642857142857143</v>
      </c>
      <c r="K183" s="92">
        <f>Table15[[#This Row],[ES%]]</f>
        <v>0.5</v>
      </c>
      <c r="L183" s="98">
        <f>Table15[[#This Row],[FI%]]</f>
        <v>0.18</v>
      </c>
      <c r="M183" s="92" t="str">
        <f>Table15[[#This Row],[FR%]]</f>
        <v/>
      </c>
      <c r="N183" s="98">
        <f>Table15[[#This Row],[HR%]]</f>
        <v>0.54569449026723849</v>
      </c>
      <c r="O183" s="98">
        <f>Table15[[#This Row],[HU%]]</f>
        <v>0.61940298507462688</v>
      </c>
      <c r="P183" s="98">
        <f>Table15[[#This Row],[IE%]]</f>
        <v>0.54545454545454541</v>
      </c>
      <c r="Q183" s="98">
        <f>Table15[[#This Row],[IT%]]</f>
        <v>0.43636363636363634</v>
      </c>
      <c r="R183" s="98">
        <f>Table15[[#This Row],[LI%]]</f>
        <v>0.60563380281690138</v>
      </c>
      <c r="S183" s="92">
        <f>Table15[[#This Row],[LT%]]</f>
        <v>0.66666666666666663</v>
      </c>
      <c r="T183" s="98">
        <f>Table15[[#This Row],[LV%]]</f>
        <v>0.51396648044692739</v>
      </c>
      <c r="U183" s="92">
        <f>Table15[[#This Row],[MT%]]</f>
        <v>0.70642201834862384</v>
      </c>
      <c r="V183" s="92">
        <f>Table15[[#This Row],[NL%]]</f>
        <v>0.26215644820295986</v>
      </c>
      <c r="W183" s="92"/>
      <c r="X183" s="98">
        <f>Table15[[#This Row],[PT%]]</f>
        <v>0.57599999999999996</v>
      </c>
      <c r="Y183" s="92" t="str">
        <f>Table15[[#This Row],[SE%]]</f>
        <v/>
      </c>
      <c r="Z183" s="99">
        <f>Table15[[#This Row],[SI%]]</f>
        <v>0.53184357541899441</v>
      </c>
      <c r="AA183" s="106"/>
      <c r="AB183" s="76">
        <f>AVERAGE(Table178910[[#This Row],[AT%]:[SI%]])</f>
        <v>0.5492597746531156</v>
      </c>
      <c r="AC183" s="76">
        <f>MIN(Table178910[[#This Row],[AT%]:[SI%]])</f>
        <v>0.18</v>
      </c>
      <c r="AD183" s="76">
        <f>MAX(Table178910[[#This Row],[AT%]:[SI%]])</f>
        <v>1</v>
      </c>
      <c r="AE183" s="76">
        <f>MEDIAN(Table178910[[#This Row],[AT%]:[SI%]])</f>
        <v>0.53864906043676997</v>
      </c>
      <c r="AM183"/>
      <c r="AN183"/>
      <c r="AO183"/>
      <c r="AP183"/>
      <c r="AQ183"/>
      <c r="AR183"/>
      <c r="AS183"/>
      <c r="AT183"/>
    </row>
    <row r="184" spans="1:46">
      <c r="A184" s="79" t="s">
        <v>261</v>
      </c>
      <c r="B184" s="92">
        <f>Table15[[#This Row],[AT%]]</f>
        <v>0</v>
      </c>
      <c r="C184" s="92">
        <f>Table15[[#This Row],[BE%]]</f>
        <v>0.43890274314214461</v>
      </c>
      <c r="D184" s="92">
        <f>Table15[[#This Row],[CY%]]</f>
        <v>7.5949367088607597E-2</v>
      </c>
      <c r="E184" s="92">
        <f>Table15[[#This Row],[CZ%]]</f>
        <v>0.5</v>
      </c>
      <c r="F184" s="92">
        <f>Table15[[#This Row],[DE-BavPrivSec%]]</f>
        <v>0.37142857142857144</v>
      </c>
      <c r="G184" s="92">
        <f>Table15[[#This Row],[DK%]]</f>
        <v>0.1875</v>
      </c>
      <c r="H184" s="98">
        <f>Table15[[#This Row],[EE%]]</f>
        <v>0.4375</v>
      </c>
      <c r="I184" s="98">
        <f>Table15[[#This Row],[EDPS%]]</f>
        <v>0.37681159420289856</v>
      </c>
      <c r="J184" s="92">
        <f>Table15[[#This Row],[EL%]]</f>
        <v>0.35714285714285715</v>
      </c>
      <c r="K184" s="92">
        <f>Table15[[#This Row],[ES%]]</f>
        <v>0.35099999999999998</v>
      </c>
      <c r="L184" s="98">
        <f>Table15[[#This Row],[FI%]]</f>
        <v>0.5</v>
      </c>
      <c r="M184" s="92" t="str">
        <f>Table15[[#This Row],[FR%]]</f>
        <v/>
      </c>
      <c r="N184" s="98">
        <f>Table15[[#This Row],[HR%]]</f>
        <v>0.26855823160673042</v>
      </c>
      <c r="O184" s="98">
        <f>Table15[[#This Row],[HU%]]</f>
        <v>0.2462686567164179</v>
      </c>
      <c r="P184" s="98">
        <f>Table15[[#This Row],[IE%]]</f>
        <v>0.43939393939393939</v>
      </c>
      <c r="Q184" s="98">
        <f>Table15[[#This Row],[IT%]]</f>
        <v>0.50909090909090904</v>
      </c>
      <c r="R184" s="98">
        <f>Table15[[#This Row],[LI%]]</f>
        <v>0.29577464788732394</v>
      </c>
      <c r="S184" s="92">
        <f>Table15[[#This Row],[LT%]]</f>
        <v>0.33333333333333331</v>
      </c>
      <c r="T184" s="98">
        <f>Table15[[#This Row],[LV%]]</f>
        <v>0.43016759776536312</v>
      </c>
      <c r="U184" s="92">
        <f>Table15[[#This Row],[MT%]]</f>
        <v>0.19266055045871561</v>
      </c>
      <c r="V184" s="92">
        <f>Table15[[#This Row],[NL%]]</f>
        <v>0.48625792811839325</v>
      </c>
      <c r="W184" s="92"/>
      <c r="X184" s="98">
        <f>Table15[[#This Row],[PT%]]</f>
        <v>0.23200000000000001</v>
      </c>
      <c r="Y184" s="92" t="str">
        <f>Table15[[#This Row],[SE%]]</f>
        <v/>
      </c>
      <c r="Z184" s="99">
        <f>Table15[[#This Row],[SI%]]</f>
        <v>0.4223463687150838</v>
      </c>
      <c r="AA184" s="106"/>
      <c r="AB184" s="76">
        <f>AVERAGE(Table178910[[#This Row],[AT%]:[SI%]])</f>
        <v>0.33873124073142225</v>
      </c>
      <c r="AC184" s="76">
        <f>MIN(Table178910[[#This Row],[AT%]:[SI%]])</f>
        <v>0</v>
      </c>
      <c r="AD184" s="76">
        <f>MAX(Table178910[[#This Row],[AT%]:[SI%]])</f>
        <v>0.50909090909090904</v>
      </c>
      <c r="AE184" s="76">
        <f>MEDIAN(Table178910[[#This Row],[AT%]:[SI%]])</f>
        <v>0.36428571428571432</v>
      </c>
      <c r="AM184"/>
      <c r="AN184"/>
      <c r="AO184"/>
      <c r="AP184"/>
      <c r="AQ184"/>
      <c r="AR184"/>
      <c r="AS184"/>
      <c r="AT184"/>
    </row>
    <row r="185" spans="1:46">
      <c r="A185" s="79" t="s">
        <v>262</v>
      </c>
      <c r="B185" s="92">
        <f>Table15[[#This Row],[AT%]]</f>
        <v>0</v>
      </c>
      <c r="C185" s="92">
        <f>Table15[[#This Row],[BE%]]</f>
        <v>0.22443890274314215</v>
      </c>
      <c r="D185" s="92">
        <f>Table15[[#This Row],[CY%]]</f>
        <v>3.1645569620253164E-3</v>
      </c>
      <c r="E185" s="92">
        <f>Table15[[#This Row],[CZ%]]</f>
        <v>0</v>
      </c>
      <c r="F185" s="92">
        <f>Table15[[#This Row],[DE-BavPrivSec%]]</f>
        <v>0</v>
      </c>
      <c r="G185" s="92">
        <f>Table15[[#This Row],[DK%]]</f>
        <v>2.0833333333333332E-2</v>
      </c>
      <c r="H185" s="98">
        <f>Table15[[#This Row],[EE%]]</f>
        <v>0.1875</v>
      </c>
      <c r="I185" s="98">
        <f>Table15[[#This Row],[EDPS%]]</f>
        <v>8.6956521739130432E-2</v>
      </c>
      <c r="J185" s="92">
        <f>Table15[[#This Row],[EL%]]</f>
        <v>3.5714285714285712E-2</v>
      </c>
      <c r="K185" s="92">
        <f>Table15[[#This Row],[ES%]]</f>
        <v>0.13500000000000001</v>
      </c>
      <c r="L185" s="98">
        <f>Table15[[#This Row],[FI%]]</f>
        <v>0.22</v>
      </c>
      <c r="M185" s="92" t="str">
        <f>Table15[[#This Row],[FR%]]</f>
        <v/>
      </c>
      <c r="N185" s="98">
        <f>Table15[[#This Row],[HR%]]</f>
        <v>5.9716265258990431E-2</v>
      </c>
      <c r="O185" s="98">
        <f>Table15[[#This Row],[HU%]]</f>
        <v>4.4776119402985072E-2</v>
      </c>
      <c r="P185" s="98">
        <f>Table15[[#This Row],[IE%]]</f>
        <v>0</v>
      </c>
      <c r="Q185" s="98">
        <f>Table15[[#This Row],[IT%]]</f>
        <v>0</v>
      </c>
      <c r="R185" s="98">
        <f>Table15[[#This Row],[LI%]]</f>
        <v>1.4084507042253521E-2</v>
      </c>
      <c r="S185" s="92">
        <f>Table15[[#This Row],[LT%]]</f>
        <v>0</v>
      </c>
      <c r="T185" s="98">
        <f>Table15[[#This Row],[LV%]]</f>
        <v>3.9106145251396648E-2</v>
      </c>
      <c r="U185" s="92">
        <f>Table15[[#This Row],[MT%]]</f>
        <v>3.669724770642202E-2</v>
      </c>
      <c r="V185" s="92">
        <f>Table15[[#This Row],[NL%]]</f>
        <v>0.15644820295983086</v>
      </c>
      <c r="W185" s="92"/>
      <c r="X185" s="98">
        <f>Table15[[#This Row],[PT%]]</f>
        <v>9.4399999999999998E-2</v>
      </c>
      <c r="Y185" s="92" t="str">
        <f>Table15[[#This Row],[SE%]]</f>
        <v/>
      </c>
      <c r="Z185" s="99">
        <f>Table15[[#This Row],[SI%]]</f>
        <v>2.3463687150837988E-2</v>
      </c>
      <c r="AA185" s="106"/>
      <c r="AB185" s="76">
        <f>AVERAGE(Table178910[[#This Row],[AT%]:[SI%]])</f>
        <v>6.2831807966574241E-2</v>
      </c>
      <c r="AC185" s="76">
        <f>MIN(Table178910[[#This Row],[AT%]:[SI%]])</f>
        <v>0</v>
      </c>
      <c r="AD185" s="76">
        <f>MAX(Table178910[[#This Row],[AT%]:[SI%]])</f>
        <v>0.22443890274314215</v>
      </c>
      <c r="AE185" s="76">
        <f>MEDIAN(Table178910[[#This Row],[AT%]:[SI%]])</f>
        <v>3.6205766710353866E-2</v>
      </c>
      <c r="AM185"/>
      <c r="AN185"/>
      <c r="AO185"/>
      <c r="AP185"/>
      <c r="AQ185"/>
      <c r="AR185"/>
      <c r="AS185"/>
      <c r="AT185"/>
    </row>
    <row r="186" spans="1:46">
      <c r="A186" s="79" t="s">
        <v>263</v>
      </c>
      <c r="B186" s="92">
        <f>Table15[[#This Row],[AT%]]</f>
        <v>0</v>
      </c>
      <c r="C186" s="92">
        <f>Table15[[#This Row],[BE%]]</f>
        <v>3.4912718204488775E-2</v>
      </c>
      <c r="D186" s="92">
        <f>Table15[[#This Row],[CY%]]</f>
        <v>0</v>
      </c>
      <c r="E186" s="92">
        <f>Table15[[#This Row],[CZ%]]</f>
        <v>0</v>
      </c>
      <c r="F186" s="92">
        <f>Table15[[#This Row],[DE-BavPrivSec%]]</f>
        <v>0</v>
      </c>
      <c r="G186" s="92">
        <f>Table15[[#This Row],[DK%]]</f>
        <v>1.0416666666666666E-2</v>
      </c>
      <c r="H186" s="98">
        <f>Table15[[#This Row],[EE%]]</f>
        <v>0</v>
      </c>
      <c r="I186" s="98">
        <f>Table15[[#This Row],[EDPS%]]</f>
        <v>0</v>
      </c>
      <c r="J186" s="92">
        <f>Table15[[#This Row],[EL%]]</f>
        <v>0</v>
      </c>
      <c r="K186" s="92">
        <f>Table15[[#This Row],[ES%]]</f>
        <v>1.2E-2</v>
      </c>
      <c r="L186" s="98">
        <f>Table15[[#This Row],[FI%]]</f>
        <v>0</v>
      </c>
      <c r="M186" s="92" t="str">
        <f>Table15[[#This Row],[FR%]]</f>
        <v/>
      </c>
      <c r="N186" s="98">
        <f>Table15[[#This Row],[HR%]]</f>
        <v>7.2583305839656878E-3</v>
      </c>
      <c r="O186" s="98">
        <f>Table15[[#This Row],[HU%]]</f>
        <v>0</v>
      </c>
      <c r="P186" s="98">
        <f>Table15[[#This Row],[IE%]]</f>
        <v>0</v>
      </c>
      <c r="Q186" s="98">
        <f>Table15[[#This Row],[IT%]]</f>
        <v>0</v>
      </c>
      <c r="R186" s="98">
        <f>Table15[[#This Row],[LI%]]</f>
        <v>1.4084507042253521E-2</v>
      </c>
      <c r="S186" s="92">
        <f>Table15[[#This Row],[LT%]]</f>
        <v>0</v>
      </c>
      <c r="T186" s="98">
        <f>Table15[[#This Row],[LV%]]</f>
        <v>0</v>
      </c>
      <c r="U186" s="92">
        <f>Table15[[#This Row],[MT%]]</f>
        <v>0</v>
      </c>
      <c r="V186" s="92">
        <f>Table15[[#This Row],[NL%]]</f>
        <v>2.6427061310782242E-2</v>
      </c>
      <c r="W186" s="92"/>
      <c r="X186" s="98">
        <f>Table15[[#This Row],[PT%]]</f>
        <v>3.8399999999999997E-2</v>
      </c>
      <c r="Y186" s="92" t="str">
        <f>Table15[[#This Row],[SE%]]</f>
        <v/>
      </c>
      <c r="Z186" s="99">
        <f>Table15[[#This Row],[SI%]]</f>
        <v>1.1173184357541898E-3</v>
      </c>
      <c r="AA186" s="106"/>
      <c r="AB186" s="76">
        <f>AVERAGE(Table178910[[#This Row],[AT%]:[SI%]])</f>
        <v>6.5734819201777759E-3</v>
      </c>
      <c r="AC186" s="76">
        <f>MIN(Table178910[[#This Row],[AT%]:[SI%]])</f>
        <v>0</v>
      </c>
      <c r="AD186" s="76">
        <f>MAX(Table178910[[#This Row],[AT%]:[SI%]])</f>
        <v>3.8399999999999997E-2</v>
      </c>
      <c r="AE186" s="76">
        <f>MEDIAN(Table178910[[#This Row],[AT%]:[SI%]])</f>
        <v>0</v>
      </c>
      <c r="AM186"/>
      <c r="AN186"/>
      <c r="AO186"/>
      <c r="AP186"/>
      <c r="AQ186"/>
      <c r="AR186"/>
      <c r="AS186"/>
      <c r="AT186"/>
    </row>
    <row r="187" spans="1:46">
      <c r="A187" s="79" t="s">
        <v>264</v>
      </c>
      <c r="B187" s="92">
        <f>Table15[[#This Row],[AT%]]</f>
        <v>0</v>
      </c>
      <c r="C187" s="92">
        <f>Table15[[#This Row],[BE%]]</f>
        <v>1.2468827930174564E-2</v>
      </c>
      <c r="D187" s="92">
        <f>Table15[[#This Row],[CY%]]</f>
        <v>0</v>
      </c>
      <c r="E187" s="92">
        <f>Table15[[#This Row],[CZ%]]</f>
        <v>0</v>
      </c>
      <c r="F187" s="92">
        <f>Table15[[#This Row],[DE-BavPrivSec%]]</f>
        <v>0</v>
      </c>
      <c r="G187" s="92">
        <f>Table15[[#This Row],[DK%]]</f>
        <v>0</v>
      </c>
      <c r="H187" s="98">
        <f>Table15[[#This Row],[EE%]]</f>
        <v>0</v>
      </c>
      <c r="I187" s="98">
        <f>Table15[[#This Row],[EDPS%]]</f>
        <v>0</v>
      </c>
      <c r="J187" s="92">
        <f>Table15[[#This Row],[EL%]]</f>
        <v>0</v>
      </c>
      <c r="K187" s="92">
        <f>Table15[[#This Row],[ES%]]</f>
        <v>1E-3</v>
      </c>
      <c r="L187" s="98">
        <f>Table15[[#This Row],[FI%]]</f>
        <v>0</v>
      </c>
      <c r="M187" s="92" t="str">
        <f>Table15[[#This Row],[FR%]]</f>
        <v/>
      </c>
      <c r="N187" s="98">
        <f>Table15[[#This Row],[HR%]]</f>
        <v>6.9284064665127024E-3</v>
      </c>
      <c r="O187" s="98">
        <f>Table15[[#This Row],[HU%]]</f>
        <v>0</v>
      </c>
      <c r="P187" s="98">
        <f>Table15[[#This Row],[IE%]]</f>
        <v>0</v>
      </c>
      <c r="Q187" s="98">
        <f>Table15[[#This Row],[IT%]]</f>
        <v>0</v>
      </c>
      <c r="R187" s="98">
        <f>Table15[[#This Row],[LI%]]</f>
        <v>0</v>
      </c>
      <c r="S187" s="92">
        <f>Table15[[#This Row],[LT%]]</f>
        <v>0</v>
      </c>
      <c r="T187" s="98">
        <f>Table15[[#This Row],[LV%]]</f>
        <v>0</v>
      </c>
      <c r="U187" s="92">
        <f>Table15[[#This Row],[MT%]]</f>
        <v>0</v>
      </c>
      <c r="V187" s="92">
        <f>Table15[[#This Row],[NL%]]</f>
        <v>5.2854122621564482E-3</v>
      </c>
      <c r="W187" s="92"/>
      <c r="X187" s="98">
        <f>Table15[[#This Row],[PT%]]</f>
        <v>1.6E-2</v>
      </c>
      <c r="Y187" s="92" t="str">
        <f>Table15[[#This Row],[SE%]]</f>
        <v/>
      </c>
      <c r="Z187" s="99">
        <f>Table15[[#This Row],[SI%]]</f>
        <v>1.1173184357541898E-3</v>
      </c>
      <c r="AA187" s="106"/>
      <c r="AB187" s="76">
        <f>AVERAGE(Table178910[[#This Row],[AT%]:[SI%]])</f>
        <v>1.9454529588453595E-3</v>
      </c>
      <c r="AC187" s="76">
        <f>MIN(Table178910[[#This Row],[AT%]:[SI%]])</f>
        <v>0</v>
      </c>
      <c r="AD187" s="76">
        <f>MAX(Table178910[[#This Row],[AT%]:[SI%]])</f>
        <v>1.6E-2</v>
      </c>
      <c r="AE187" s="76">
        <f>MEDIAN(Table178910[[#This Row],[AT%]:[SI%]])</f>
        <v>0</v>
      </c>
      <c r="AM187"/>
      <c r="AN187"/>
      <c r="AO187"/>
      <c r="AP187"/>
      <c r="AQ187"/>
      <c r="AR187"/>
      <c r="AS187"/>
      <c r="AT187"/>
    </row>
    <row r="188" spans="1:46">
      <c r="A188" s="79" t="s">
        <v>168</v>
      </c>
      <c r="B188" s="92">
        <f>Table15[[#This Row],[AT%]]</f>
        <v>0</v>
      </c>
      <c r="C188" s="92">
        <f>Table15[[#This Row],[BE%]]</f>
        <v>2.4937655860349128E-2</v>
      </c>
      <c r="D188" s="92">
        <f>Table15[[#This Row],[CY%]]</f>
        <v>2.5316455696202531E-2</v>
      </c>
      <c r="E188" s="92">
        <f>Table15[[#This Row],[CZ%]]</f>
        <v>0</v>
      </c>
      <c r="F188" s="92" t="str">
        <f>Table15[[#This Row],[DE-BavPrivSec%]]</f>
        <v/>
      </c>
      <c r="G188" s="92">
        <f>Table15[[#This Row],[DK%]]</f>
        <v>0</v>
      </c>
      <c r="H188" s="98">
        <f>Table15[[#This Row],[EE%]]</f>
        <v>0</v>
      </c>
      <c r="I188" s="98">
        <f>Table15[[#This Row],[EDPS%]]</f>
        <v>2.8985507246376812E-2</v>
      </c>
      <c r="J188" s="92">
        <f>Table15[[#This Row],[EL%]]</f>
        <v>0.14285714285714285</v>
      </c>
      <c r="K188" s="92">
        <f>Table15[[#This Row],[ES%]]</f>
        <v>0</v>
      </c>
      <c r="L188" s="98">
        <f>Table15[[#This Row],[FI%]]</f>
        <v>0.06</v>
      </c>
      <c r="M188" s="92" t="str">
        <f>Table15[[#This Row],[FR%]]</f>
        <v/>
      </c>
      <c r="N188" s="98">
        <f>Table15[[#This Row],[HR%]]</f>
        <v>0.11184427581656219</v>
      </c>
      <c r="O188" s="98">
        <f>Table15[[#This Row],[HU%]]</f>
        <v>8.9552238805970144E-2</v>
      </c>
      <c r="P188" s="98">
        <f>Table15[[#This Row],[IE%]]</f>
        <v>1.5151515151515152E-2</v>
      </c>
      <c r="Q188" s="98">
        <f>Table15[[#This Row],[IT%]]</f>
        <v>5.4545454545454543E-2</v>
      </c>
      <c r="R188" s="98">
        <f>Table15[[#This Row],[LI%]]</f>
        <v>7.0422535211267609E-2</v>
      </c>
      <c r="S188" s="92">
        <f>Table15[[#This Row],[LT%]]</f>
        <v>0</v>
      </c>
      <c r="T188" s="98">
        <f>Table15[[#This Row],[LV%]]</f>
        <v>1.6759776536312849E-2</v>
      </c>
      <c r="U188" s="92">
        <f>Table15[[#This Row],[MT%]]</f>
        <v>6.4220183486238536E-2</v>
      </c>
      <c r="V188" s="92">
        <f>Table15[[#This Row],[NL%]]</f>
        <v>3.382663847780127E-2</v>
      </c>
      <c r="W188" s="92"/>
      <c r="X188" s="98">
        <f>Table15[[#This Row],[PT%]]</f>
        <v>4.3200000000000002E-2</v>
      </c>
      <c r="Y188" s="92" t="str">
        <f>Table15[[#This Row],[SE%]]</f>
        <v/>
      </c>
      <c r="Z188" s="99">
        <f>Table15[[#This Row],[SI%]]</f>
        <v>2.0111731843575419E-2</v>
      </c>
      <c r="AA188" s="106"/>
      <c r="AB188" s="76">
        <f>AVERAGE(Table178910[[#This Row],[AT%]:[SI%]])</f>
        <v>3.8177671977846148E-2</v>
      </c>
      <c r="AC188" s="76">
        <f>MIN(Table178910[[#This Row],[AT%]:[SI%]])</f>
        <v>0</v>
      </c>
      <c r="AD188" s="76">
        <f>MAX(Table178910[[#This Row],[AT%]:[SI%]])</f>
        <v>0.14285714285714285</v>
      </c>
      <c r="AE188" s="76">
        <f>MEDIAN(Table178910[[#This Row],[AT%]:[SI%]])</f>
        <v>2.5316455696202531E-2</v>
      </c>
      <c r="AM188"/>
      <c r="AN188"/>
      <c r="AO188"/>
      <c r="AP188"/>
      <c r="AQ188"/>
      <c r="AR188"/>
      <c r="AS188"/>
      <c r="AT188"/>
    </row>
    <row r="189" spans="1:46" ht="57">
      <c r="A189" s="82" t="s">
        <v>265</v>
      </c>
      <c r="B189" s="92" t="str">
        <f>Table15[[#This Row],[AT%]]</f>
        <v/>
      </c>
      <c r="C189" s="92" t="str">
        <f>Table15[[#This Row],[BE%]]</f>
        <v/>
      </c>
      <c r="D189" s="92" t="str">
        <f>Table15[[#This Row],[CY%]]</f>
        <v/>
      </c>
      <c r="E189" s="92" t="str">
        <f>Table15[[#This Row],[CZ%]]</f>
        <v/>
      </c>
      <c r="F189" s="92" t="str">
        <f>Table15[[#This Row],[DE-BavPrivSec%]]</f>
        <v/>
      </c>
      <c r="G189" s="92" t="str">
        <f>Table15[[#This Row],[DK%]]</f>
        <v/>
      </c>
      <c r="H189" s="98" t="str">
        <f>Table15[[#This Row],[EE%]]</f>
        <v/>
      </c>
      <c r="I189" s="98" t="str">
        <f>Table15[[#This Row],[EDPS%]]</f>
        <v/>
      </c>
      <c r="J189" s="92" t="str">
        <f>Table15[[#This Row],[EL%]]</f>
        <v/>
      </c>
      <c r="K189" s="92" t="str">
        <f>Table15[[#This Row],[ES%]]</f>
        <v/>
      </c>
      <c r="L189" s="98" t="str">
        <f>Table15[[#This Row],[FI%]]</f>
        <v/>
      </c>
      <c r="M189" s="92" t="str">
        <f>Table15[[#This Row],[FR%]]</f>
        <v/>
      </c>
      <c r="N189" s="98" t="str">
        <f>Table15[[#This Row],[HR%]]</f>
        <v/>
      </c>
      <c r="O189" s="98" t="str">
        <f>Table15[[#This Row],[HU%]]</f>
        <v/>
      </c>
      <c r="P189" s="98" t="str">
        <f>Table15[[#This Row],[IE%]]</f>
        <v/>
      </c>
      <c r="Q189" s="98" t="str">
        <f>Table15[[#This Row],[IT%]]</f>
        <v/>
      </c>
      <c r="R189" s="98" t="str">
        <f>Table15[[#This Row],[LI%]]</f>
        <v/>
      </c>
      <c r="S189" s="92" t="str">
        <f>Table15[[#This Row],[LT%]]</f>
        <v/>
      </c>
      <c r="T189" s="98" t="str">
        <f>Table15[[#This Row],[LV%]]</f>
        <v/>
      </c>
      <c r="U189" s="92" t="str">
        <f>Table15[[#This Row],[MT%]]</f>
        <v/>
      </c>
      <c r="V189" s="92" t="str">
        <f>Table15[[#This Row],[NL%]]</f>
        <v/>
      </c>
      <c r="W189" s="92"/>
      <c r="X189" s="98" t="str">
        <f>Table15[[#This Row],[PT%]]</f>
        <v/>
      </c>
      <c r="Y189" s="92" t="str">
        <f>Table15[[#This Row],[SE%]]</f>
        <v/>
      </c>
      <c r="Z189" s="99" t="str">
        <f>Table15[[#This Row],[SI%]]</f>
        <v/>
      </c>
      <c r="AA189" s="106"/>
      <c r="AB189" s="77" t="s">
        <v>316</v>
      </c>
      <c r="AC189" s="77" t="s">
        <v>317</v>
      </c>
      <c r="AD189" s="77" t="s">
        <v>318</v>
      </c>
      <c r="AE189" s="77" t="s">
        <v>319</v>
      </c>
      <c r="AM189"/>
      <c r="AN189"/>
      <c r="AO189"/>
      <c r="AP189"/>
      <c r="AQ189"/>
      <c r="AR189"/>
      <c r="AS189"/>
      <c r="AT189"/>
    </row>
    <row r="190" spans="1:46">
      <c r="A190" s="79" t="s">
        <v>254</v>
      </c>
      <c r="B190" s="92">
        <f>Table15[[#This Row],[AT%]]</f>
        <v>1</v>
      </c>
      <c r="C190" s="92">
        <f>Table15[[#This Row],[BE%]]</f>
        <v>0.20947630922693267</v>
      </c>
      <c r="D190" s="92">
        <f>Table15[[#This Row],[CY%]]</f>
        <v>0.53481012658227844</v>
      </c>
      <c r="E190" s="92">
        <f>Table15[[#This Row],[CZ%]]</f>
        <v>0</v>
      </c>
      <c r="F190" s="92">
        <f>Table15[[#This Row],[DE-BavPrivSec%]]</f>
        <v>0.48571428571428571</v>
      </c>
      <c r="G190" s="92">
        <f>Table15[[#This Row],[DK%]]</f>
        <v>0.40625</v>
      </c>
      <c r="H190" s="98">
        <f>Table15[[#This Row],[EE%]]</f>
        <v>0.3125</v>
      </c>
      <c r="I190" s="98">
        <f>Table15[[#This Row],[EDPS%]]</f>
        <v>0.30434782608695654</v>
      </c>
      <c r="J190" s="92">
        <f>Table15[[#This Row],[EL%]]</f>
        <v>0.25</v>
      </c>
      <c r="K190" s="92">
        <f>Table15[[#This Row],[ES%]]</f>
        <v>0.41899999999999998</v>
      </c>
      <c r="L190" s="98">
        <f>Table15[[#This Row],[FI%]]</f>
        <v>0.24</v>
      </c>
      <c r="M190" s="92">
        <f>Table15[[#This Row],[FR%]]</f>
        <v>7.1428571428571425E-2</v>
      </c>
      <c r="N190" s="98">
        <f>Table15[[#This Row],[HR%]]</f>
        <v>0.31177829099307158</v>
      </c>
      <c r="O190" s="98">
        <f>Table15[[#This Row],[HU%]]</f>
        <v>0.31343283582089554</v>
      </c>
      <c r="P190" s="98">
        <f>Table15[[#This Row],[IE%]]</f>
        <v>0.42424242424242425</v>
      </c>
      <c r="Q190" s="98">
        <f>Table15[[#This Row],[IT%]]</f>
        <v>0.41818181818181815</v>
      </c>
      <c r="R190" s="98">
        <f>Table15[[#This Row],[LI%]]</f>
        <v>0.39436619718309857</v>
      </c>
      <c r="S190" s="92">
        <f>Table15[[#This Row],[LT%]]</f>
        <v>0.33333333333333331</v>
      </c>
      <c r="T190" s="98">
        <f>Table15[[#This Row],[LV%]]</f>
        <v>0.26815642458100558</v>
      </c>
      <c r="U190" s="92">
        <f>Table15[[#This Row],[MT%]]</f>
        <v>0.52293577981651373</v>
      </c>
      <c r="V190" s="98">
        <f>Table15[[#This Row],[NL%]]</f>
        <v>0.31818181818181818</v>
      </c>
      <c r="W190" s="92"/>
      <c r="X190" s="98">
        <f>Table15[[#This Row],[PT%]]</f>
        <v>0.3584</v>
      </c>
      <c r="Y190" s="92">
        <f>Table15[[#This Row],[SE%]]</f>
        <v>0.64583333333333337</v>
      </c>
      <c r="Z190" s="99">
        <f>Table15[[#This Row],[SI%]]</f>
        <v>0.43128491620111731</v>
      </c>
      <c r="AA190" s="106"/>
      <c r="AB190" s="76">
        <f>AVERAGE(Table178910[[#This Row],[AT%]:[SI%]])</f>
        <v>0.37390226212114386</v>
      </c>
      <c r="AC190" s="76">
        <f>MIN(Table178910[[#This Row],[AT%]:[SI%]])</f>
        <v>0</v>
      </c>
      <c r="AD190" s="76">
        <f>MAX(Table178910[[#This Row],[AT%]:[SI%]])</f>
        <v>1</v>
      </c>
      <c r="AE190" s="76">
        <f>MEDIAN(Table178910[[#This Row],[AT%]:[SI%]])</f>
        <v>0.34586666666666666</v>
      </c>
      <c r="AM190"/>
      <c r="AN190"/>
      <c r="AO190"/>
      <c r="AP190"/>
      <c r="AQ190"/>
      <c r="AR190"/>
      <c r="AS190"/>
      <c r="AT190"/>
    </row>
    <row r="191" spans="1:46">
      <c r="A191" s="79" t="s">
        <v>255</v>
      </c>
      <c r="B191" s="92">
        <f>Table15[[#This Row],[AT%]]</f>
        <v>0</v>
      </c>
      <c r="C191" s="92">
        <f>Table15[[#This Row],[BE%]]</f>
        <v>0.26433915211970077</v>
      </c>
      <c r="D191" s="92">
        <f>Table15[[#This Row],[CY%]]</f>
        <v>0.14873417721518986</v>
      </c>
      <c r="E191" s="92">
        <f>Table15[[#This Row],[CZ%]]</f>
        <v>7.1428571428571425E-2</v>
      </c>
      <c r="F191" s="92">
        <f>Table15[[#This Row],[DE-BavPrivSec%]]</f>
        <v>0.25714285714285712</v>
      </c>
      <c r="G191" s="92">
        <f>Table15[[#This Row],[DK%]]</f>
        <v>0.17708333333333334</v>
      </c>
      <c r="H191" s="98">
        <f>Table15[[#This Row],[EE%]]</f>
        <v>0.1875</v>
      </c>
      <c r="I191" s="98">
        <f>Table15[[#This Row],[EDPS%]]</f>
        <v>0.37681159420289856</v>
      </c>
      <c r="J191" s="92">
        <f>Table15[[#This Row],[EL%]]</f>
        <v>0.14285714285714285</v>
      </c>
      <c r="K191" s="92">
        <f>Table15[[#This Row],[ES%]]</f>
        <v>0.21199999999999999</v>
      </c>
      <c r="L191" s="98">
        <f>Table15[[#This Row],[FI%]]</f>
        <v>0.34</v>
      </c>
      <c r="M191" s="92">
        <f>Table15[[#This Row],[FR%]]</f>
        <v>0</v>
      </c>
      <c r="N191" s="98">
        <f>Table15[[#This Row],[HR%]]</f>
        <v>7.1923457604750912E-2</v>
      </c>
      <c r="O191" s="98">
        <f>Table15[[#This Row],[HU%]]</f>
        <v>0.1044776119402985</v>
      </c>
      <c r="P191" s="98">
        <f>Table15[[#This Row],[IE%]]</f>
        <v>0.31818181818181818</v>
      </c>
      <c r="Q191" s="98">
        <f>Table15[[#This Row],[IT%]]</f>
        <v>0.29090909090909089</v>
      </c>
      <c r="R191" s="98">
        <f>Table15[[#This Row],[LI%]]</f>
        <v>0.19718309859154928</v>
      </c>
      <c r="S191" s="92">
        <f>Table15[[#This Row],[LT%]]</f>
        <v>0.1111111111111111</v>
      </c>
      <c r="T191" s="98">
        <f>Table15[[#This Row],[LV%]]</f>
        <v>0.23463687150837989</v>
      </c>
      <c r="U191" s="92">
        <f>Table15[[#This Row],[MT%]]</f>
        <v>0.20183486238532111</v>
      </c>
      <c r="V191" s="98">
        <f>Table15[[#This Row],[NL%]]</f>
        <v>0.27167019027484146</v>
      </c>
      <c r="W191" s="92"/>
      <c r="X191" s="98">
        <f>Table15[[#This Row],[PT%]]</f>
        <v>0.1696</v>
      </c>
      <c r="Y191" s="92">
        <f>Table15[[#This Row],[SE%]]</f>
        <v>4.1666666666666664E-2</v>
      </c>
      <c r="Z191" s="99">
        <f>Table15[[#This Row],[SI%]]</f>
        <v>0.11955307262569832</v>
      </c>
      <c r="AA191" s="106"/>
      <c r="AB191" s="76">
        <f>AVERAGE(Table178910[[#This Row],[AT%]:[SI%]])</f>
        <v>0.17961019500413422</v>
      </c>
      <c r="AC191" s="76">
        <f>MIN(Table178910[[#This Row],[AT%]:[SI%]])</f>
        <v>0</v>
      </c>
      <c r="AD191" s="76">
        <f>MAX(Table178910[[#This Row],[AT%]:[SI%]])</f>
        <v>0.37681159420289856</v>
      </c>
      <c r="AE191" s="76">
        <f>MEDIAN(Table178910[[#This Row],[AT%]:[SI%]])</f>
        <v>0.18229166666666669</v>
      </c>
      <c r="AM191"/>
      <c r="AN191"/>
      <c r="AO191"/>
      <c r="AP191"/>
      <c r="AQ191"/>
      <c r="AR191"/>
      <c r="AS191"/>
      <c r="AT191"/>
    </row>
    <row r="192" spans="1:46">
      <c r="A192" s="79" t="s">
        <v>256</v>
      </c>
      <c r="B192" s="92">
        <f>Table15[[#This Row],[AT%]]</f>
        <v>0</v>
      </c>
      <c r="C192" s="92">
        <f>Table15[[#This Row],[BE%]]</f>
        <v>0.16708229426433915</v>
      </c>
      <c r="D192" s="92">
        <f>Table15[[#This Row],[CY%]]</f>
        <v>5.3797468354430382E-2</v>
      </c>
      <c r="E192" s="92">
        <f>Table15[[#This Row],[CZ%]]</f>
        <v>0</v>
      </c>
      <c r="F192" s="92">
        <f>Table15[[#This Row],[DE-BavPrivSec%]]</f>
        <v>0.14285714285714285</v>
      </c>
      <c r="G192" s="92">
        <f>Table15[[#This Row],[DK%]]</f>
        <v>6.25E-2</v>
      </c>
      <c r="H192" s="98">
        <f>Table15[[#This Row],[EE%]]</f>
        <v>0.125</v>
      </c>
      <c r="I192" s="98">
        <f>Table15[[#This Row],[EDPS%]]</f>
        <v>7.2463768115942032E-2</v>
      </c>
      <c r="J192" s="92">
        <f>Table15[[#This Row],[EL%]]</f>
        <v>3.5714285714285712E-2</v>
      </c>
      <c r="K192" s="92">
        <f>Table15[[#This Row],[ES%]]</f>
        <v>0.107</v>
      </c>
      <c r="L192" s="98">
        <f>Table15[[#This Row],[FI%]]</f>
        <v>0.1</v>
      </c>
      <c r="M192" s="92">
        <f>Table15[[#This Row],[FR%]]</f>
        <v>0</v>
      </c>
      <c r="N192" s="98">
        <f>Table15[[#This Row],[HR%]]</f>
        <v>4.1900362916529196E-2</v>
      </c>
      <c r="O192" s="98">
        <f>Table15[[#This Row],[HU%]]</f>
        <v>1.4925373134328358E-2</v>
      </c>
      <c r="P192" s="98">
        <f>Table15[[#This Row],[IE%]]</f>
        <v>6.0606060606060608E-2</v>
      </c>
      <c r="Q192" s="98">
        <f>Table15[[#This Row],[IT%]]</f>
        <v>1.8181818181818181E-2</v>
      </c>
      <c r="R192" s="98">
        <f>Table15[[#This Row],[LI%]]</f>
        <v>4.2253521126760563E-2</v>
      </c>
      <c r="S192" s="92">
        <f>Table15[[#This Row],[LT%]]</f>
        <v>0</v>
      </c>
      <c r="T192" s="98">
        <f>Table15[[#This Row],[LV%]]</f>
        <v>5.027932960893855E-2</v>
      </c>
      <c r="U192" s="92">
        <f>Table15[[#This Row],[MT%]]</f>
        <v>5.5045871559633031E-2</v>
      </c>
      <c r="V192" s="98">
        <f>Table15[[#This Row],[NL%]]</f>
        <v>0.10993657505285412</v>
      </c>
      <c r="W192" s="92"/>
      <c r="X192" s="98">
        <f>Table15[[#This Row],[PT%]]</f>
        <v>8.7999999999999995E-2</v>
      </c>
      <c r="Y192" s="92">
        <f>Table15[[#This Row],[SE%]]</f>
        <v>0.14583333333333334</v>
      </c>
      <c r="Z192" s="99">
        <f>Table15[[#This Row],[SI%]]</f>
        <v>5.1396648044692739E-2</v>
      </c>
      <c r="AA192" s="106"/>
      <c r="AB192" s="76">
        <f>AVERAGE(Table178910[[#This Row],[AT%]:[SI%]])</f>
        <v>6.4365577202962029E-2</v>
      </c>
      <c r="AC192" s="76">
        <f>MIN(Table178910[[#This Row],[AT%]:[SI%]])</f>
        <v>0</v>
      </c>
      <c r="AD192" s="76">
        <f>MAX(Table178910[[#This Row],[AT%]:[SI%]])</f>
        <v>0.16708229426433915</v>
      </c>
      <c r="AE192" s="76">
        <f>MEDIAN(Table178910[[#This Row],[AT%]:[SI%]])</f>
        <v>5.442166995703171E-2</v>
      </c>
      <c r="AM192"/>
      <c r="AN192"/>
      <c r="AO192"/>
      <c r="AP192"/>
      <c r="AQ192"/>
      <c r="AR192"/>
      <c r="AS192"/>
      <c r="AT192"/>
    </row>
    <row r="193" spans="1:46">
      <c r="A193" s="79" t="s">
        <v>257</v>
      </c>
      <c r="B193" s="92">
        <f>Table15[[#This Row],[AT%]]</f>
        <v>0</v>
      </c>
      <c r="C193" s="92">
        <f>Table15[[#This Row],[BE%]]</f>
        <v>0.12468827930174564</v>
      </c>
      <c r="D193" s="92">
        <f>Table15[[#This Row],[CY%]]</f>
        <v>9.4936708860759497E-3</v>
      </c>
      <c r="E193" s="92">
        <f>Table15[[#This Row],[CZ%]]</f>
        <v>7.1428571428571425E-2</v>
      </c>
      <c r="F193" s="92">
        <f>Table15[[#This Row],[DE-BavPrivSec%]]</f>
        <v>0</v>
      </c>
      <c r="G193" s="92">
        <f>Table15[[#This Row],[DK%]]</f>
        <v>4.1666666666666664E-2</v>
      </c>
      <c r="H193" s="98">
        <f>Table15[[#This Row],[EE%]]</f>
        <v>0.125</v>
      </c>
      <c r="I193" s="98">
        <f>Table15[[#This Row],[EDPS%]]</f>
        <v>7.2463768115942032E-2</v>
      </c>
      <c r="J193" s="92">
        <f>Table15[[#This Row],[EL%]]</f>
        <v>0</v>
      </c>
      <c r="K193" s="92">
        <f>Table15[[#This Row],[ES%]]</f>
        <v>0.20100000000000001</v>
      </c>
      <c r="L193" s="98">
        <f>Table15[[#This Row],[FI%]]</f>
        <v>0.08</v>
      </c>
      <c r="M193" s="92">
        <f>Table15[[#This Row],[FR%]]</f>
        <v>0</v>
      </c>
      <c r="N193" s="98">
        <f>Table15[[#This Row],[HR%]]</f>
        <v>2.8043549983503793E-2</v>
      </c>
      <c r="O193" s="98">
        <f>Table15[[#This Row],[HU%]]</f>
        <v>2.2388059701492536E-2</v>
      </c>
      <c r="P193" s="98">
        <f>Table15[[#This Row],[IE%]]</f>
        <v>3.0303030303030304E-2</v>
      </c>
      <c r="Q193" s="98">
        <f>Table15[[#This Row],[IT%]]</f>
        <v>3.6363636363636362E-2</v>
      </c>
      <c r="R193" s="98">
        <f>Table15[[#This Row],[LI%]]</f>
        <v>1.4084507042253521E-2</v>
      </c>
      <c r="S193" s="92">
        <f>Table15[[#This Row],[LT%]]</f>
        <v>0</v>
      </c>
      <c r="T193" s="98">
        <f>Table15[[#This Row],[LV%]]</f>
        <v>2.7932960893854747E-2</v>
      </c>
      <c r="U193" s="92">
        <f>Table15[[#This Row],[MT%]]</f>
        <v>1.834862385321101E-2</v>
      </c>
      <c r="V193" s="98">
        <f>Table15[[#This Row],[NL%]]</f>
        <v>8.1395348837209308E-2</v>
      </c>
      <c r="W193" s="92"/>
      <c r="X193" s="98">
        <f>Table15[[#This Row],[PT%]]</f>
        <v>0.08</v>
      </c>
      <c r="Y193" s="92">
        <f>Table15[[#This Row],[SE%]]</f>
        <v>0</v>
      </c>
      <c r="Z193" s="99">
        <f>Table15[[#This Row],[SI%]]</f>
        <v>2.23463687150838E-2</v>
      </c>
      <c r="AA193" s="106"/>
      <c r="AB193" s="76">
        <f>AVERAGE(Table178910[[#This Row],[AT%]:[SI%]])</f>
        <v>4.5289460087178213E-2</v>
      </c>
      <c r="AC193" s="76">
        <f>MIN(Table178910[[#This Row],[AT%]:[SI%]])</f>
        <v>0</v>
      </c>
      <c r="AD193" s="76">
        <f>MAX(Table178910[[#This Row],[AT%]:[SI%]])</f>
        <v>0.20100000000000001</v>
      </c>
      <c r="AE193" s="76">
        <f>MEDIAN(Table178910[[#This Row],[AT%]:[SI%]])</f>
        <v>2.798825543867927E-2</v>
      </c>
      <c r="AM193"/>
      <c r="AN193"/>
      <c r="AO193"/>
      <c r="AP193"/>
      <c r="AQ193"/>
      <c r="AR193"/>
      <c r="AS193"/>
      <c r="AT193"/>
    </row>
    <row r="194" spans="1:46">
      <c r="A194" s="79" t="s">
        <v>258</v>
      </c>
      <c r="B194" s="92">
        <f>Table15[[#This Row],[AT%]]</f>
        <v>0</v>
      </c>
      <c r="C194" s="92">
        <f>Table15[[#This Row],[BE%]]</f>
        <v>7.9800498753117205E-2</v>
      </c>
      <c r="D194" s="92">
        <f>Table15[[#This Row],[CY%]]</f>
        <v>1.2658227848101266E-2</v>
      </c>
      <c r="E194" s="92">
        <f>Table15[[#This Row],[CZ%]]</f>
        <v>0.6428571428571429</v>
      </c>
      <c r="F194" s="92">
        <f>Table15[[#This Row],[DE-BavPrivSec%]]</f>
        <v>0</v>
      </c>
      <c r="G194" s="92">
        <f>Table15[[#This Row],[DK%]]</f>
        <v>6.25E-2</v>
      </c>
      <c r="H194" s="98">
        <f>Table15[[#This Row],[EE%]]</f>
        <v>6.25E-2</v>
      </c>
      <c r="I194" s="98">
        <f>Table15[[#This Row],[EDPS%]]</f>
        <v>1.4492753623188406E-2</v>
      </c>
      <c r="J194" s="92">
        <f>Table15[[#This Row],[EL%]]</f>
        <v>0.10714285714285714</v>
      </c>
      <c r="K194" s="92">
        <f>Table15[[#This Row],[ES%]]</f>
        <v>6.0999999999999999E-2</v>
      </c>
      <c r="L194" s="98">
        <f>Table15[[#This Row],[FI%]]</f>
        <v>0.04</v>
      </c>
      <c r="M194" s="92">
        <f>Table15[[#This Row],[FR%]]</f>
        <v>0.14285714285714285</v>
      </c>
      <c r="N194" s="98">
        <f>Table15[[#This Row],[HR%]]</f>
        <v>6.9284064665127015E-2</v>
      </c>
      <c r="O194" s="98">
        <f>Table15[[#This Row],[HU%]]</f>
        <v>7.4626865671641784E-2</v>
      </c>
      <c r="P194" s="98">
        <f>Table15[[#This Row],[IE%]]</f>
        <v>1.5151515151515152E-2</v>
      </c>
      <c r="Q194" s="98">
        <f>Table15[[#This Row],[IT%]]</f>
        <v>0</v>
      </c>
      <c r="R194" s="98">
        <f>Table15[[#This Row],[LI%]]</f>
        <v>4.2253521126760563E-2</v>
      </c>
      <c r="S194" s="92">
        <f>Table15[[#This Row],[LT%]]</f>
        <v>0.1111111111111111</v>
      </c>
      <c r="T194" s="98">
        <f>Table15[[#This Row],[LV%]]</f>
        <v>0.18435754189944134</v>
      </c>
      <c r="U194" s="92">
        <f>Table15[[#This Row],[MT%]]</f>
        <v>1.834862385321101E-2</v>
      </c>
      <c r="V194" s="98">
        <f>Table15[[#This Row],[NL%]]</f>
        <v>4.7568710359408031E-2</v>
      </c>
      <c r="W194" s="92"/>
      <c r="X194" s="98">
        <f>Table15[[#This Row],[PT%]]</f>
        <v>8.1600000000000006E-2</v>
      </c>
      <c r="Y194" s="92">
        <f>Table15[[#This Row],[SE%]]</f>
        <v>4.1666666666666664E-2</v>
      </c>
      <c r="Z194" s="99">
        <f>Table15[[#This Row],[SI%]]</f>
        <v>0.11731843575418995</v>
      </c>
      <c r="AA194" s="106"/>
      <c r="AB194" s="76">
        <f>AVERAGE(Table178910[[#This Row],[AT%]:[SI%]])</f>
        <v>8.4545653305859267E-2</v>
      </c>
      <c r="AC194" s="76">
        <f>MIN(Table178910[[#This Row],[AT%]:[SI%]])</f>
        <v>0</v>
      </c>
      <c r="AD194" s="76">
        <f>MAX(Table178910[[#This Row],[AT%]:[SI%]])</f>
        <v>0.6428571428571429</v>
      </c>
      <c r="AE194" s="76">
        <f>MEDIAN(Table178910[[#This Row],[AT%]:[SI%]])</f>
        <v>6.1749999999999999E-2</v>
      </c>
      <c r="AM194"/>
      <c r="AN194"/>
      <c r="AO194"/>
      <c r="AP194"/>
      <c r="AQ194"/>
      <c r="AR194"/>
      <c r="AS194"/>
      <c r="AT194"/>
    </row>
    <row r="195" spans="1:46">
      <c r="A195" s="79" t="s">
        <v>168</v>
      </c>
      <c r="B195" s="92">
        <f>Table15[[#This Row],[AT%]]</f>
        <v>0</v>
      </c>
      <c r="C195" s="92">
        <f>Table15[[#This Row],[BE%]]</f>
        <v>0.15461346633416459</v>
      </c>
      <c r="D195" s="92">
        <f>Table15[[#This Row],[CY%]]</f>
        <v>0.21835443037974683</v>
      </c>
      <c r="E195" s="92">
        <f>Table15[[#This Row],[CZ%]]</f>
        <v>0.21428571428571427</v>
      </c>
      <c r="F195" s="92" t="str">
        <f>Table15[[#This Row],[DE-BavPrivSec%]]</f>
        <v/>
      </c>
      <c r="G195" s="92">
        <f>Table15[[#This Row],[DK%]]</f>
        <v>0.25</v>
      </c>
      <c r="H195" s="98">
        <f>Table15[[#This Row],[EE%]]</f>
        <v>0.1875</v>
      </c>
      <c r="I195" s="98">
        <f>Table15[[#This Row],[EDPS%]]</f>
        <v>0.15942028985507245</v>
      </c>
      <c r="J195" s="92">
        <f>Table15[[#This Row],[EL%]]</f>
        <v>0.4642857142857143</v>
      </c>
      <c r="K195" s="92">
        <f>Table15[[#This Row],[ES%]]</f>
        <v>0</v>
      </c>
      <c r="L195" s="98">
        <f>Table15[[#This Row],[FI%]]</f>
        <v>0.16</v>
      </c>
      <c r="M195" s="92">
        <f>Table15[[#This Row],[FR%]]</f>
        <v>0.7857142857142857</v>
      </c>
      <c r="N195" s="98">
        <f>Table15[[#This Row],[HR%]]</f>
        <v>0.4770702738370175</v>
      </c>
      <c r="O195" s="98">
        <f>Table15[[#This Row],[HU%]]</f>
        <v>0.47014925373134331</v>
      </c>
      <c r="P195" s="98">
        <f>Table15[[#This Row],[IE%]]</f>
        <v>0.15151515151515152</v>
      </c>
      <c r="Q195" s="98">
        <f>Table15[[#This Row],[IT%]]</f>
        <v>0.23636363636363636</v>
      </c>
      <c r="R195" s="98">
        <f>Table15[[#This Row],[LI%]]</f>
        <v>0.30985915492957744</v>
      </c>
      <c r="S195" s="92">
        <f>Table15[[#This Row],[LT%]]</f>
        <v>0</v>
      </c>
      <c r="T195" s="98">
        <f>Table15[[#This Row],[LV%]]</f>
        <v>0.23463687150837989</v>
      </c>
      <c r="U195" s="92">
        <f>Table15[[#This Row],[MT%]]</f>
        <v>0.1834862385321101</v>
      </c>
      <c r="V195" s="98">
        <f>Table15[[#This Row],[NL%]]</f>
        <v>0.14164904862579281</v>
      </c>
      <c r="W195" s="92"/>
      <c r="X195" s="98">
        <f>Table15[[#This Row],[PT%]]</f>
        <v>0.22239999999999999</v>
      </c>
      <c r="Y195" s="92">
        <f>Table15[[#This Row],[SE%]]</f>
        <v>0.125</v>
      </c>
      <c r="Z195" s="99">
        <f>Table15[[#This Row],[SI%]]</f>
        <v>0.25810055865921788</v>
      </c>
      <c r="AA195" s="106"/>
      <c r="AB195" s="76">
        <f>AVERAGE(Table178910[[#This Row],[AT%]:[SI%]])</f>
        <v>0.23497409080682283</v>
      </c>
      <c r="AC195" s="76">
        <f>MIN(Table178910[[#This Row],[AT%]:[SI%]])</f>
        <v>0</v>
      </c>
      <c r="AD195" s="76">
        <f>MAX(Table178910[[#This Row],[AT%]:[SI%]])</f>
        <v>0.7857142857142857</v>
      </c>
      <c r="AE195" s="76">
        <f>MEDIAN(Table178910[[#This Row],[AT%]:[SI%]])</f>
        <v>0.21428571428571427</v>
      </c>
      <c r="AM195"/>
      <c r="AN195"/>
      <c r="AO195"/>
      <c r="AP195"/>
      <c r="AQ195"/>
      <c r="AR195"/>
      <c r="AS195"/>
      <c r="AT195"/>
    </row>
    <row r="196" spans="1:46" ht="57">
      <c r="A196" s="82" t="s">
        <v>266</v>
      </c>
      <c r="B196" s="92">
        <f>Table15[[#This Row],[AT%]]</f>
        <v>0</v>
      </c>
      <c r="C196" s="92">
        <f>Table15[[#This Row],[BE%]]</f>
        <v>0.16209476309226933</v>
      </c>
      <c r="D196" s="92">
        <f>Table15[[#This Row],[CY%]]</f>
        <v>0.30063291139240506</v>
      </c>
      <c r="E196" s="92">
        <f>Table15[[#This Row],[CZ%]]</f>
        <v>7.1428571428571425E-2</v>
      </c>
      <c r="F196" s="92">
        <f>Table15[[#This Row],[DE-BavPrivSec%]]</f>
        <v>2.8571428571428571E-2</v>
      </c>
      <c r="G196" s="92">
        <f>Table15[[#This Row],[DK%]]</f>
        <v>3.125E-2</v>
      </c>
      <c r="H196" s="98">
        <f>Table15[[#This Row],[EE%]]</f>
        <v>0.25</v>
      </c>
      <c r="I196" s="98">
        <f>Table15[[#This Row],[EDPS%]]</f>
        <v>8.6956521739130432E-2</v>
      </c>
      <c r="J196" s="92">
        <f>Table15[[#This Row],[EL%]]</f>
        <v>7.1428571428571425E-2</v>
      </c>
      <c r="K196" s="92">
        <f>Table15[[#This Row],[ES%]]</f>
        <v>0.154</v>
      </c>
      <c r="L196" s="98">
        <f>Table15[[#This Row],[FI%]]</f>
        <v>0.14000000000000001</v>
      </c>
      <c r="M196" s="92">
        <f>Table15[[#This Row],[FR%]]</f>
        <v>0</v>
      </c>
      <c r="N196" s="98">
        <f>Table15[[#This Row],[HR%]]</f>
        <v>0.35301880567469485</v>
      </c>
      <c r="O196" s="98">
        <f>Table15[[#This Row],[HU%]]</f>
        <v>0.20895522388059701</v>
      </c>
      <c r="P196" s="98">
        <f>Table15[[#This Row],[IE%]]</f>
        <v>0.13636363636363635</v>
      </c>
      <c r="Q196" s="98">
        <f>Table15[[#This Row],[IT%]]</f>
        <v>0</v>
      </c>
      <c r="R196" s="98">
        <f>Table15[[#This Row],[LI%]]</f>
        <v>0.19718309859154928</v>
      </c>
      <c r="S196" s="92">
        <f>Table15[[#This Row],[LT%]]</f>
        <v>0.33333333333333331</v>
      </c>
      <c r="T196" s="98">
        <f>Table15[[#This Row],[LV%]]</f>
        <v>0.32960893854748602</v>
      </c>
      <c r="U196" s="92">
        <f>Table15[[#This Row],[MT%]]</f>
        <v>0.24770642201834864</v>
      </c>
      <c r="V196" s="98">
        <f>Table15[[#This Row],[NL%]]</f>
        <v>0.11945031712473574</v>
      </c>
      <c r="W196" s="92"/>
      <c r="X196" s="98">
        <f>Table15[[#This Row],[PT%]]</f>
        <v>0.28000000000000003</v>
      </c>
      <c r="Y196" s="92">
        <f>Table15[[#This Row],[SE%]]</f>
        <v>0</v>
      </c>
      <c r="Z196" s="99">
        <f>Table15[[#This Row],[SI%]]</f>
        <v>6.4804469273743018E-2</v>
      </c>
      <c r="AA196" s="106"/>
      <c r="AB196" s="76">
        <f>AVERAGE(Table178910[[#This Row],[AT%]:[SI%]])</f>
        <v>0.14861612551918754</v>
      </c>
      <c r="AC196" s="76">
        <f>MIN(Table178910[[#This Row],[AT%]:[SI%]])</f>
        <v>0</v>
      </c>
      <c r="AD196" s="76">
        <f>MAX(Table178910[[#This Row],[AT%]:[SI%]])</f>
        <v>0.35301880567469485</v>
      </c>
      <c r="AE196" s="76">
        <f>MEDIAN(Table178910[[#This Row],[AT%]:[SI%]])</f>
        <v>0.13818181818181818</v>
      </c>
      <c r="AM196"/>
      <c r="AN196"/>
      <c r="AO196"/>
      <c r="AP196"/>
      <c r="AQ196"/>
      <c r="AR196"/>
      <c r="AS196"/>
      <c r="AT196"/>
    </row>
    <row r="197" spans="1:46" ht="57">
      <c r="A197" s="82" t="s">
        <v>267</v>
      </c>
      <c r="B197" s="92">
        <f>Table15[[#This Row],[AT%]]</f>
        <v>0</v>
      </c>
      <c r="C197" s="92">
        <f>Table15[[#This Row],[BE%]]</f>
        <v>1.9950124688279301E-2</v>
      </c>
      <c r="D197" s="92">
        <f>Table15[[#This Row],[CY%]]</f>
        <v>3.1645569620253164E-3</v>
      </c>
      <c r="E197" s="92">
        <f>Table15[[#This Row],[CZ%]]</f>
        <v>0</v>
      </c>
      <c r="F197" s="92">
        <f>Table15[[#This Row],[DE-BavPrivSec%]]</f>
        <v>0</v>
      </c>
      <c r="G197" s="92">
        <f>Table15[[#This Row],[DK%]]</f>
        <v>0</v>
      </c>
      <c r="H197" s="98">
        <f>Table15[[#This Row],[EE%]]</f>
        <v>0</v>
      </c>
      <c r="I197" s="98">
        <f>Table15[[#This Row],[EDPS%]]</f>
        <v>4.3478260869565216E-2</v>
      </c>
      <c r="J197" s="92">
        <f>Table15[[#This Row],[EL%]]</f>
        <v>0</v>
      </c>
      <c r="K197" s="92">
        <f>Table15[[#This Row],[ES%]]</f>
        <v>1.6E-2</v>
      </c>
      <c r="L197" s="98">
        <f>Table15[[#This Row],[FI%]]</f>
        <v>0</v>
      </c>
      <c r="M197" s="92">
        <f>Table15[[#This Row],[FR%]]</f>
        <v>0</v>
      </c>
      <c r="N197" s="98">
        <f>Table15[[#This Row],[HR%]]</f>
        <v>3.2992411745298581E-3</v>
      </c>
      <c r="O197" s="98">
        <f>Table15[[#This Row],[HU%]]</f>
        <v>0</v>
      </c>
      <c r="P197" s="98">
        <f>Table15[[#This Row],[IE%]]</f>
        <v>0</v>
      </c>
      <c r="Q197" s="98">
        <f>Table15[[#This Row],[IT%]]</f>
        <v>0</v>
      </c>
      <c r="R197" s="98">
        <f>Table15[[#This Row],[LI%]]</f>
        <v>2.8169014084507043E-2</v>
      </c>
      <c r="S197" s="92">
        <f>Table15[[#This Row],[LT%]]</f>
        <v>0</v>
      </c>
      <c r="T197" s="98">
        <f>Table15[[#This Row],[LV%]]</f>
        <v>0</v>
      </c>
      <c r="U197" s="92">
        <f>Table15[[#This Row],[MT%]]</f>
        <v>0</v>
      </c>
      <c r="V197" s="98">
        <f>Table15[[#This Row],[NL%]]</f>
        <v>1.3742071881606765E-2</v>
      </c>
      <c r="W197" s="92"/>
      <c r="X197" s="98">
        <f>Table15[[#This Row],[PT%]]</f>
        <v>1.2800000000000001E-2</v>
      </c>
      <c r="Y197" s="92">
        <f>Table15[[#This Row],[SE%]]</f>
        <v>0</v>
      </c>
      <c r="Z197" s="99">
        <f>Table15[[#This Row],[SI%]]</f>
        <v>1.1173184357541898E-3</v>
      </c>
      <c r="AA197" s="106"/>
      <c r="AB197" s="76">
        <f>AVERAGE(Table178910[[#This Row],[AT%]:[SI%]])</f>
        <v>5.905024504011154E-3</v>
      </c>
      <c r="AC197" s="76">
        <f>MIN(Table178910[[#This Row],[AT%]:[SI%]])</f>
        <v>0</v>
      </c>
      <c r="AD197" s="76">
        <f>MAX(Table178910[[#This Row],[AT%]:[SI%]])</f>
        <v>4.3478260869565216E-2</v>
      </c>
      <c r="AE197" s="76">
        <f>MEDIAN(Table178910[[#This Row],[AT%]:[SI%]])</f>
        <v>0</v>
      </c>
      <c r="AM197"/>
      <c r="AN197"/>
      <c r="AO197"/>
      <c r="AP197"/>
      <c r="AQ197"/>
      <c r="AR197"/>
      <c r="AS197"/>
      <c r="AT197"/>
    </row>
    <row r="198" spans="1:46" ht="57">
      <c r="A198" s="82" t="s">
        <v>268</v>
      </c>
      <c r="B198" s="92" t="str">
        <f>Table15[[#This Row],[AT%]]</f>
        <v/>
      </c>
      <c r="C198" s="92" t="str">
        <f>Table15[[#This Row],[BE%]]</f>
        <v/>
      </c>
      <c r="D198" s="92" t="str">
        <f>Table15[[#This Row],[CY%]]</f>
        <v/>
      </c>
      <c r="E198" s="92" t="str">
        <f>Table15[[#This Row],[CZ%]]</f>
        <v/>
      </c>
      <c r="F198" s="92" t="str">
        <f>Table15[[#This Row],[DE-BavPrivSec%]]</f>
        <v/>
      </c>
      <c r="G198" s="92" t="str">
        <f>Table15[[#This Row],[DK%]]</f>
        <v/>
      </c>
      <c r="H198" s="98" t="str">
        <f>Table15[[#This Row],[EE%]]</f>
        <v/>
      </c>
      <c r="I198" s="98" t="str">
        <f>Table15[[#This Row],[EDPS%]]</f>
        <v/>
      </c>
      <c r="J198" s="92" t="str">
        <f>Table15[[#This Row],[EL%]]</f>
        <v/>
      </c>
      <c r="K198" s="92" t="str">
        <f>Table15[[#This Row],[ES%]]</f>
        <v/>
      </c>
      <c r="L198" s="98" t="str">
        <f>Table15[[#This Row],[FI%]]</f>
        <v/>
      </c>
      <c r="M198" s="92" t="str">
        <f>Table15[[#This Row],[FR%]]</f>
        <v/>
      </c>
      <c r="N198" s="98" t="str">
        <f>Table15[[#This Row],[HR%]]</f>
        <v/>
      </c>
      <c r="O198" s="98" t="str">
        <f>Table15[[#This Row],[HU%]]</f>
        <v/>
      </c>
      <c r="P198" s="98" t="str">
        <f>Table15[[#This Row],[IE%]]</f>
        <v/>
      </c>
      <c r="Q198" s="98" t="str">
        <f>Table15[[#This Row],[IT%]]</f>
        <v/>
      </c>
      <c r="R198" s="98" t="str">
        <f>Table15[[#This Row],[LI%]]</f>
        <v/>
      </c>
      <c r="S198" s="92" t="str">
        <f>Table15[[#This Row],[LT%]]</f>
        <v/>
      </c>
      <c r="T198" s="98" t="str">
        <f>Table15[[#This Row],[LV%]]</f>
        <v/>
      </c>
      <c r="U198" s="92" t="str">
        <f>Table15[[#This Row],[MT%]]</f>
        <v/>
      </c>
      <c r="V198" s="98" t="str">
        <f>Table15[[#This Row],[NL%]]</f>
        <v/>
      </c>
      <c r="W198" s="92"/>
      <c r="X198" s="98" t="str">
        <f>Table15[[#This Row],[PT%]]</f>
        <v/>
      </c>
      <c r="Y198" s="92" t="str">
        <f>Table15[[#This Row],[SE%]]</f>
        <v/>
      </c>
      <c r="Z198" s="99" t="str">
        <f>Table15[[#This Row],[SI%]]</f>
        <v/>
      </c>
      <c r="AA198" s="106"/>
      <c r="AB198" s="77" t="s">
        <v>316</v>
      </c>
      <c r="AC198" s="77" t="s">
        <v>317</v>
      </c>
      <c r="AD198" s="77" t="s">
        <v>318</v>
      </c>
      <c r="AE198" s="77" t="s">
        <v>319</v>
      </c>
      <c r="AM198"/>
      <c r="AN198"/>
      <c r="AO198"/>
      <c r="AP198"/>
      <c r="AQ198"/>
      <c r="AR198"/>
      <c r="AS198"/>
      <c r="AT198"/>
    </row>
    <row r="199" spans="1:46">
      <c r="A199" s="79" t="s">
        <v>269</v>
      </c>
      <c r="B199" s="92">
        <f>Table15[[#This Row],[AT%]]</f>
        <v>0</v>
      </c>
      <c r="C199" s="92">
        <f>Table15[[#This Row],[BE%]]</f>
        <v>0.17705735660847879</v>
      </c>
      <c r="D199" s="92">
        <f>Table15[[#This Row],[CY%]]</f>
        <v>0.12974683544303797</v>
      </c>
      <c r="E199" s="92">
        <f>Table15[[#This Row],[CZ%]]</f>
        <v>0.42857142857142855</v>
      </c>
      <c r="F199" s="92">
        <f>Table15[[#This Row],[DE-BavPrivSec%]]</f>
        <v>5.7142857142857141E-2</v>
      </c>
      <c r="G199" s="92">
        <f>Table15[[#This Row],[DK%]]</f>
        <v>0</v>
      </c>
      <c r="H199" s="98">
        <f>Table15[[#This Row],[EE%]]</f>
        <v>0.375</v>
      </c>
      <c r="I199" s="98">
        <f>Table15[[#This Row],[EDPS%]]</f>
        <v>8.6956521739130432E-2</v>
      </c>
      <c r="J199" s="92">
        <f>Table15[[#This Row],[EL%]]</f>
        <v>0.14285714285714285</v>
      </c>
      <c r="K199" s="92">
        <f>Table15[[#This Row],[ES%]]</f>
        <v>9.4E-2</v>
      </c>
      <c r="L199" s="98">
        <f>Table15[[#This Row],[FI%]]</f>
        <v>0.12</v>
      </c>
      <c r="M199" s="92">
        <f>Table15[[#This Row],[FR%]]</f>
        <v>0.35714285714285715</v>
      </c>
      <c r="N199" s="98">
        <f>Table15[[#This Row],[HR%]]</f>
        <v>0.31705707687231938</v>
      </c>
      <c r="O199" s="98">
        <f>Table15[[#This Row],[HU%]]</f>
        <v>0.22388059701492538</v>
      </c>
      <c r="P199" s="98">
        <f>Table15[[#This Row],[IE%]]</f>
        <v>6.0606060606060608E-2</v>
      </c>
      <c r="Q199" s="98" t="str">
        <f>Table15[[#This Row],[IT%]]</f>
        <v/>
      </c>
      <c r="R199" s="98">
        <f>Table15[[#This Row],[LI%]]</f>
        <v>0.11267605633802817</v>
      </c>
      <c r="S199" s="92">
        <f>Table15[[#This Row],[LT%]]</f>
        <v>0.1111111111111111</v>
      </c>
      <c r="T199" s="98">
        <f>Table15[[#This Row],[LV%]]</f>
        <v>0.14525139664804471</v>
      </c>
      <c r="U199" s="92">
        <f>Table15[[#This Row],[MT%]]</f>
        <v>0.14678899082568808</v>
      </c>
      <c r="V199" s="98">
        <f>Table15[[#This Row],[NL%]]</f>
        <v>0.18604651162790697</v>
      </c>
      <c r="W199" s="92"/>
      <c r="X199" s="98">
        <f>Table15[[#This Row],[PT%]]</f>
        <v>0.2848</v>
      </c>
      <c r="Y199" s="92">
        <f>Table15[[#This Row],[SE%]]</f>
        <v>6.25E-2</v>
      </c>
      <c r="Z199" s="99">
        <f>Table15[[#This Row],[SI%]]</f>
        <v>0.16089385474860335</v>
      </c>
      <c r="AA199" s="106"/>
      <c r="AB199" s="76">
        <f>AVERAGE(Table178910[[#This Row],[AT%]:[SI%]])</f>
        <v>0.1643515937085922</v>
      </c>
      <c r="AC199" s="76">
        <f>MIN(Table178910[[#This Row],[AT%]:[SI%]])</f>
        <v>0</v>
      </c>
      <c r="AD199" s="76">
        <f>MAX(Table178910[[#This Row],[AT%]:[SI%]])</f>
        <v>0.42857142857142855</v>
      </c>
      <c r="AE199" s="76">
        <f>MEDIAN(Table178910[[#This Row],[AT%]:[SI%]])</f>
        <v>0.14285714285714285</v>
      </c>
      <c r="AM199"/>
      <c r="AN199"/>
      <c r="AO199"/>
      <c r="AP199"/>
      <c r="AQ199"/>
      <c r="AR199"/>
      <c r="AS199"/>
      <c r="AT199"/>
    </row>
    <row r="200" spans="1:46">
      <c r="A200" s="79" t="s">
        <v>270</v>
      </c>
      <c r="B200" s="92">
        <f>Table15[[#This Row],[AT%]]</f>
        <v>0</v>
      </c>
      <c r="C200" s="92">
        <f>Table15[[#This Row],[BE%]]</f>
        <v>4.488778054862843E-2</v>
      </c>
      <c r="D200" s="92">
        <f>Table15[[#This Row],[CY%]]</f>
        <v>4.746835443037975E-2</v>
      </c>
      <c r="E200" s="92">
        <f>Table15[[#This Row],[CZ%]]</f>
        <v>0.14285714285714285</v>
      </c>
      <c r="F200" s="92">
        <f>Table15[[#This Row],[DE-BavPrivSec%]]</f>
        <v>0</v>
      </c>
      <c r="G200" s="92">
        <f>Table15[[#This Row],[DK%]]</f>
        <v>0</v>
      </c>
      <c r="H200" s="98">
        <f>Table15[[#This Row],[EE%]]</f>
        <v>0</v>
      </c>
      <c r="I200" s="98">
        <f>Table15[[#This Row],[EDPS%]]</f>
        <v>2.8985507246376812E-2</v>
      </c>
      <c r="J200" s="92">
        <f>Table15[[#This Row],[EL%]]</f>
        <v>0</v>
      </c>
      <c r="K200" s="92">
        <f>Table15[[#This Row],[ES%]]</f>
        <v>6.9000000000000006E-2</v>
      </c>
      <c r="L200" s="98">
        <f>Table15[[#This Row],[FI%]]</f>
        <v>0</v>
      </c>
      <c r="M200" s="92">
        <f>Table15[[#This Row],[FR%]]</f>
        <v>0</v>
      </c>
      <c r="N200" s="98">
        <f>Table15[[#This Row],[HR%]]</f>
        <v>1.9465522929726163E-2</v>
      </c>
      <c r="O200" s="98">
        <f>Table15[[#This Row],[HU%]]</f>
        <v>7.462686567164179E-3</v>
      </c>
      <c r="P200" s="98">
        <f>Table15[[#This Row],[IE%]]</f>
        <v>3.0303030303030304E-2</v>
      </c>
      <c r="Q200" s="98" t="str">
        <f>Table15[[#This Row],[IT%]]</f>
        <v/>
      </c>
      <c r="R200" s="98">
        <f>Table15[[#This Row],[LI%]]</f>
        <v>2.8169014084507043E-2</v>
      </c>
      <c r="S200" s="92">
        <f>Table15[[#This Row],[LT%]]</f>
        <v>0</v>
      </c>
      <c r="T200" s="98">
        <f>Table15[[#This Row],[LV%]]</f>
        <v>4.4692737430167599E-2</v>
      </c>
      <c r="U200" s="92">
        <f>Table15[[#This Row],[MT%]]</f>
        <v>3.669724770642202E-2</v>
      </c>
      <c r="V200" s="98">
        <f>Table15[[#This Row],[NL%]]</f>
        <v>1.9027484143763214E-2</v>
      </c>
      <c r="W200" s="92"/>
      <c r="X200" s="98">
        <f>Table15[[#This Row],[PT%]]</f>
        <v>8.3199999999999996E-2</v>
      </c>
      <c r="Y200" s="92">
        <f>Table15[[#This Row],[SE%]]</f>
        <v>0</v>
      </c>
      <c r="Z200" s="99">
        <f>Table15[[#This Row],[SI%]]</f>
        <v>1.11731843575419E-2</v>
      </c>
      <c r="AA200" s="106"/>
      <c r="AB200" s="76">
        <f>AVERAGE(Table178910[[#This Row],[AT%]:[SI%]])</f>
        <v>2.6669117069776097E-2</v>
      </c>
      <c r="AC200" s="76">
        <f>MIN(Table178910[[#This Row],[AT%]:[SI%]])</f>
        <v>0</v>
      </c>
      <c r="AD200" s="76">
        <f>MAX(Table178910[[#This Row],[AT%]:[SI%]])</f>
        <v>0.14285714285714285</v>
      </c>
      <c r="AE200" s="76">
        <f>MEDIAN(Table178910[[#This Row],[AT%]:[SI%]])</f>
        <v>1.9027484143763214E-2</v>
      </c>
      <c r="AM200"/>
      <c r="AN200"/>
      <c r="AO200"/>
      <c r="AP200"/>
      <c r="AQ200"/>
      <c r="AR200"/>
      <c r="AS200"/>
      <c r="AT200"/>
    </row>
    <row r="201" spans="1:46">
      <c r="A201" s="79" t="s">
        <v>271</v>
      </c>
      <c r="B201" s="92">
        <f>Table15[[#This Row],[AT%]]</f>
        <v>0.36363636363636365</v>
      </c>
      <c r="C201" s="92">
        <f>Table15[[#This Row],[BE%]]</f>
        <v>0.45635910224438903</v>
      </c>
      <c r="D201" s="92">
        <f>Table15[[#This Row],[CY%]]</f>
        <v>0.44620253164556961</v>
      </c>
      <c r="E201" s="92">
        <f>Table15[[#This Row],[CZ%]]</f>
        <v>0.2857142857142857</v>
      </c>
      <c r="F201" s="92">
        <f>Table15[[#This Row],[DE-BavPrivSec%]]</f>
        <v>0.54285714285714282</v>
      </c>
      <c r="G201" s="92">
        <f>Table15[[#This Row],[DK%]]</f>
        <v>0.91666666666666663</v>
      </c>
      <c r="H201" s="98">
        <f>Table15[[#This Row],[EE%]]</f>
        <v>0.1875</v>
      </c>
      <c r="I201" s="98">
        <f>Table15[[#This Row],[EDPS%]]</f>
        <v>0.49275362318840582</v>
      </c>
      <c r="J201" s="92">
        <f>Table15[[#This Row],[EL%]]</f>
        <v>0.32142857142857145</v>
      </c>
      <c r="K201" s="92">
        <f>Table15[[#This Row],[ES%]]</f>
        <v>0.68400000000000005</v>
      </c>
      <c r="L201" s="98">
        <f>Table15[[#This Row],[FI%]]</f>
        <v>0.48</v>
      </c>
      <c r="M201" s="92">
        <f>Table15[[#This Row],[FR%]]</f>
        <v>0.2857142857142857</v>
      </c>
      <c r="N201" s="98">
        <f>Table15[[#This Row],[HR%]]</f>
        <v>0.41339491916859122</v>
      </c>
      <c r="O201" s="98">
        <f>Table15[[#This Row],[HU%]]</f>
        <v>0.4925373134328358</v>
      </c>
      <c r="P201" s="98">
        <f>Table15[[#This Row],[IE%]]</f>
        <v>0.30303030303030304</v>
      </c>
      <c r="Q201" s="98" t="str">
        <f>Table15[[#This Row],[IT%]]</f>
        <v/>
      </c>
      <c r="R201" s="98">
        <f>Table15[[#This Row],[LI%]]</f>
        <v>0.63380281690140849</v>
      </c>
      <c r="S201" s="92">
        <f>Table15[[#This Row],[LT%]]</f>
        <v>0.55555555555555558</v>
      </c>
      <c r="T201" s="98">
        <f>Table15[[#This Row],[LV%]]</f>
        <v>0.4972067039106145</v>
      </c>
      <c r="U201" s="92">
        <f>Table15[[#This Row],[MT%]]</f>
        <v>0.1834862385321101</v>
      </c>
      <c r="V201" s="98">
        <f>Table15[[#This Row],[NL%]]</f>
        <v>0.43234672304439747</v>
      </c>
      <c r="W201" s="92"/>
      <c r="X201" s="98">
        <f>Table15[[#This Row],[PT%]]</f>
        <v>0.36159999999999998</v>
      </c>
      <c r="Y201" s="92">
        <f>Table15[[#This Row],[SE%]]</f>
        <v>0.47916666666666669</v>
      </c>
      <c r="Z201" s="99">
        <f>Table15[[#This Row],[SI%]]</f>
        <v>0.63463687150837989</v>
      </c>
      <c r="AA201" s="106"/>
      <c r="AB201" s="76">
        <f>AVERAGE(Table178910[[#This Row],[AT%]:[SI%]])</f>
        <v>0.45433029064550173</v>
      </c>
      <c r="AC201" s="76">
        <f>MIN(Table178910[[#This Row],[AT%]:[SI%]])</f>
        <v>0.1834862385321101</v>
      </c>
      <c r="AD201" s="76">
        <f>MAX(Table178910[[#This Row],[AT%]:[SI%]])</f>
        <v>0.91666666666666663</v>
      </c>
      <c r="AE201" s="76">
        <f>MEDIAN(Table178910[[#This Row],[AT%]:[SI%]])</f>
        <v>0.45635910224438903</v>
      </c>
      <c r="AM201"/>
      <c r="AN201"/>
      <c r="AO201"/>
      <c r="AP201"/>
      <c r="AQ201"/>
      <c r="AR201"/>
      <c r="AS201"/>
      <c r="AT201"/>
    </row>
    <row r="202" spans="1:46">
      <c r="A202" s="79" t="s">
        <v>272</v>
      </c>
      <c r="B202" s="92">
        <f>Table15[[#This Row],[AT%]]</f>
        <v>0.54545454545454541</v>
      </c>
      <c r="C202" s="92">
        <f>Table15[[#This Row],[BE%]]</f>
        <v>0.1172069825436409</v>
      </c>
      <c r="D202" s="92">
        <f>Table15[[#This Row],[CY%]]</f>
        <v>0.14240506329113925</v>
      </c>
      <c r="E202" s="92">
        <f>Table15[[#This Row],[CZ%]]</f>
        <v>0</v>
      </c>
      <c r="F202" s="92">
        <f>Table15[[#This Row],[DE-BavPrivSec%]]</f>
        <v>0.14285714285714285</v>
      </c>
      <c r="G202" s="92">
        <f>Table15[[#This Row],[DK%]]</f>
        <v>8.3333333333333329E-2</v>
      </c>
      <c r="H202" s="98">
        <f>Table15[[#This Row],[EE%]]</f>
        <v>0.3125</v>
      </c>
      <c r="I202" s="98">
        <f>Table15[[#This Row],[EDPS%]]</f>
        <v>0.18840579710144928</v>
      </c>
      <c r="J202" s="92">
        <f>Table15[[#This Row],[EL%]]</f>
        <v>0.21428571428571427</v>
      </c>
      <c r="K202" s="92">
        <f>Table15[[#This Row],[ES%]]</f>
        <v>9.2999999999999999E-2</v>
      </c>
      <c r="L202" s="98">
        <f>Table15[[#This Row],[FI%]]</f>
        <v>0.2</v>
      </c>
      <c r="M202" s="92">
        <f>Table15[[#This Row],[FR%]]</f>
        <v>0.14285714285714285</v>
      </c>
      <c r="N202" s="98">
        <f>Table15[[#This Row],[HR%]]</f>
        <v>4.3220059386341145E-2</v>
      </c>
      <c r="O202" s="98">
        <f>Table15[[#This Row],[HU%]]</f>
        <v>7.4626865671641784E-2</v>
      </c>
      <c r="P202" s="98">
        <f>Table15[[#This Row],[IE%]]</f>
        <v>0.21212121212121213</v>
      </c>
      <c r="Q202" s="98" t="str">
        <f>Table15[[#This Row],[IT%]]</f>
        <v/>
      </c>
      <c r="R202" s="98">
        <f>Table15[[#This Row],[LI%]]</f>
        <v>7.0422535211267609E-2</v>
      </c>
      <c r="S202" s="92">
        <f>Table15[[#This Row],[LT%]]</f>
        <v>0.1111111111111111</v>
      </c>
      <c r="T202" s="98">
        <f>Table15[[#This Row],[LV%]]</f>
        <v>5.027932960893855E-2</v>
      </c>
      <c r="U202" s="92">
        <f>Table15[[#This Row],[MT%]]</f>
        <v>0.26605504587155965</v>
      </c>
      <c r="V202" s="98">
        <f>Table15[[#This Row],[NL%]]</f>
        <v>0.18604651162790697</v>
      </c>
      <c r="W202" s="92"/>
      <c r="X202" s="98">
        <f>Table15[[#This Row],[PT%]]</f>
        <v>5.6000000000000001E-2</v>
      </c>
      <c r="Y202" s="92">
        <f>Table15[[#This Row],[SE%]]</f>
        <v>0.14583333333333334</v>
      </c>
      <c r="Z202" s="99">
        <f>Table15[[#This Row],[SI%]]</f>
        <v>5.2513966480446927E-2</v>
      </c>
      <c r="AA202" s="106"/>
      <c r="AB202" s="76">
        <f>AVERAGE(Table178910[[#This Row],[AT%]:[SI%]])</f>
        <v>0.15002329096295072</v>
      </c>
      <c r="AC202" s="76">
        <f>MIN(Table178910[[#This Row],[AT%]:[SI%]])</f>
        <v>0</v>
      </c>
      <c r="AD202" s="76">
        <f>MAX(Table178910[[#This Row],[AT%]:[SI%]])</f>
        <v>0.54545454545454541</v>
      </c>
      <c r="AE202" s="76">
        <f>MEDIAN(Table178910[[#This Row],[AT%]:[SI%]])</f>
        <v>0.14240506329113925</v>
      </c>
      <c r="AM202"/>
      <c r="AN202"/>
      <c r="AO202"/>
      <c r="AP202"/>
      <c r="AQ202"/>
      <c r="AR202"/>
      <c r="AS202"/>
      <c r="AT202"/>
    </row>
    <row r="203" spans="1:46">
      <c r="A203" s="79" t="s">
        <v>273</v>
      </c>
      <c r="B203" s="92">
        <f>Table15[[#This Row],[AT%]]</f>
        <v>9.0909090909090912E-2</v>
      </c>
      <c r="C203" s="92">
        <f>Table15[[#This Row],[BE%]]</f>
        <v>0.14962593516209477</v>
      </c>
      <c r="D203" s="92">
        <f>Table15[[#This Row],[CY%]]</f>
        <v>0.16455696202531644</v>
      </c>
      <c r="E203" s="92">
        <f>Table15[[#This Row],[CZ%]]</f>
        <v>0.14285714285714285</v>
      </c>
      <c r="F203" s="92">
        <f>Table15[[#This Row],[DE-BavPrivSec%]]</f>
        <v>0.2857142857142857</v>
      </c>
      <c r="G203" s="92">
        <f>Table15[[#This Row],[DK%]]</f>
        <v>0</v>
      </c>
      <c r="H203" s="98">
        <f>Table15[[#This Row],[EE%]]</f>
        <v>0.125</v>
      </c>
      <c r="I203" s="98">
        <f>Table15[[#This Row],[EDPS%]]</f>
        <v>0.20289855072463769</v>
      </c>
      <c r="J203" s="92">
        <f>Table15[[#This Row],[EL%]]</f>
        <v>0.2857142857142857</v>
      </c>
      <c r="K203" s="92">
        <f>Table15[[#This Row],[ES%]]</f>
        <v>0.06</v>
      </c>
      <c r="L203" s="98">
        <f>Table15[[#This Row],[FI%]]</f>
        <v>0.08</v>
      </c>
      <c r="M203" s="92">
        <f>Table15[[#This Row],[FR%]]</f>
        <v>7.1428571428571425E-2</v>
      </c>
      <c r="N203" s="98">
        <f>Table15[[#This Row],[HR%]]</f>
        <v>5.6417024084460574E-2</v>
      </c>
      <c r="O203" s="98">
        <f>Table15[[#This Row],[HU%]]</f>
        <v>7.4626865671641784E-2</v>
      </c>
      <c r="P203" s="98">
        <f>Table15[[#This Row],[IE%]]</f>
        <v>0.37878787878787878</v>
      </c>
      <c r="Q203" s="98" t="str">
        <f>Table15[[#This Row],[IT%]]</f>
        <v/>
      </c>
      <c r="R203" s="98">
        <f>Table15[[#This Row],[LI%]]</f>
        <v>2.8169014084507043E-2</v>
      </c>
      <c r="S203" s="92">
        <f>Table15[[#This Row],[LT%]]</f>
        <v>0.22222222222222221</v>
      </c>
      <c r="T203" s="98">
        <f>Table15[[#This Row],[LV%]]</f>
        <v>0.20670391061452514</v>
      </c>
      <c r="U203" s="92">
        <f>Table15[[#This Row],[MT%]]</f>
        <v>0.29357798165137616</v>
      </c>
      <c r="V203" s="98">
        <f>Table15[[#This Row],[NL%]]</f>
        <v>0.10570824524312897</v>
      </c>
      <c r="W203" s="92"/>
      <c r="X203" s="98">
        <f>Table15[[#This Row],[PT%]]</f>
        <v>7.5200000000000003E-2</v>
      </c>
      <c r="Y203" s="92">
        <f>Table15[[#This Row],[SE%]]</f>
        <v>0.27083333333333331</v>
      </c>
      <c r="Z203" s="99">
        <f>Table15[[#This Row],[SI%]]</f>
        <v>8.1564245810055863E-2</v>
      </c>
      <c r="AA203" s="106"/>
      <c r="AB203" s="76">
        <f>AVERAGE(Table178910[[#This Row],[AT%]:[SI%]])</f>
        <v>0.15010937156689375</v>
      </c>
      <c r="AC203" s="76">
        <f>MIN(Table178910[[#This Row],[AT%]:[SI%]])</f>
        <v>0</v>
      </c>
      <c r="AD203" s="76">
        <f>MAX(Table178910[[#This Row],[AT%]:[SI%]])</f>
        <v>0.37878787878787878</v>
      </c>
      <c r="AE203" s="76">
        <f>MEDIAN(Table178910[[#This Row],[AT%]:[SI%]])</f>
        <v>0.125</v>
      </c>
      <c r="AF203" s="76"/>
      <c r="AM203"/>
      <c r="AN203"/>
      <c r="AO203"/>
      <c r="AP203"/>
      <c r="AQ203"/>
      <c r="AR203"/>
      <c r="AS203"/>
      <c r="AT203"/>
    </row>
    <row r="204" spans="1:46">
      <c r="A204" s="79" t="s">
        <v>168</v>
      </c>
      <c r="B204" s="92">
        <f>Table15[[#This Row],[AT%]]</f>
        <v>0</v>
      </c>
      <c r="C204" s="92">
        <f>Table15[[#This Row],[BE%]]</f>
        <v>5.4862842892768077E-2</v>
      </c>
      <c r="D204" s="92">
        <f>Table15[[#This Row],[CY%]]</f>
        <v>4.746835443037975E-2</v>
      </c>
      <c r="E204" s="92">
        <f>Table15[[#This Row],[CZ%]]</f>
        <v>0</v>
      </c>
      <c r="F204" s="92" t="str">
        <f>Table15[[#This Row],[DE-BavPrivSec%]]</f>
        <v/>
      </c>
      <c r="G204" s="92">
        <f>Table15[[#This Row],[DK%]]</f>
        <v>0</v>
      </c>
      <c r="H204" s="98">
        <f>Table15[[#This Row],[EE%]]</f>
        <v>0</v>
      </c>
      <c r="I204" s="98">
        <f>Table15[[#This Row],[EDPS%]]</f>
        <v>0</v>
      </c>
      <c r="J204" s="92">
        <f>Table15[[#This Row],[EL%]]</f>
        <v>3.5714285714285712E-2</v>
      </c>
      <c r="K204" s="92">
        <f>Table15[[#This Row],[ES%]]</f>
        <v>0</v>
      </c>
      <c r="L204" s="98">
        <f>Table15[[#This Row],[FI%]]</f>
        <v>0.08</v>
      </c>
      <c r="M204" s="92">
        <f>Table15[[#This Row],[FR%]]</f>
        <v>0</v>
      </c>
      <c r="N204" s="98">
        <f>Table15[[#This Row],[HR%]]</f>
        <v>0.14681623226657869</v>
      </c>
      <c r="O204" s="98">
        <f>Table15[[#This Row],[HU%]]</f>
        <v>0.12686567164179105</v>
      </c>
      <c r="P204" s="98">
        <f>Table15[[#This Row],[IE%]]</f>
        <v>1.5151515151515152E-2</v>
      </c>
      <c r="Q204" s="98" t="str">
        <f>Table15[[#This Row],[IT%]]</f>
        <v/>
      </c>
      <c r="R204" s="98">
        <f>Table15[[#This Row],[LI%]]</f>
        <v>0.12676056338028169</v>
      </c>
      <c r="S204" s="92">
        <f>Table15[[#This Row],[LT%]]</f>
        <v>0</v>
      </c>
      <c r="T204" s="98">
        <f>Table15[[#This Row],[LV%]]</f>
        <v>5.5865921787709494E-2</v>
      </c>
      <c r="U204" s="92">
        <f>Table15[[#This Row],[MT%]]</f>
        <v>7.3394495412844041E-2</v>
      </c>
      <c r="V204" s="98">
        <f>Table15[[#This Row],[NL%]]</f>
        <v>4.1226215644820298E-2</v>
      </c>
      <c r="W204" s="92"/>
      <c r="X204" s="98">
        <f>Table15[[#This Row],[PT%]]</f>
        <v>0.13919999999999999</v>
      </c>
      <c r="Y204" s="92">
        <f>Table15[[#This Row],[SE%]]</f>
        <v>4.1666666666666664E-2</v>
      </c>
      <c r="Z204" s="99">
        <f>Table15[[#This Row],[SI%]]</f>
        <v>5.9217877094972067E-2</v>
      </c>
      <c r="AA204" s="106"/>
      <c r="AB204" s="76">
        <f>AVERAGE(Table178910[[#This Row],[AT%]:[SI%]])</f>
        <v>4.7464120094755119E-2</v>
      </c>
      <c r="AC204" s="76">
        <f>MIN(Table178910[[#This Row],[AT%]:[SI%]])</f>
        <v>0</v>
      </c>
      <c r="AD204" s="76">
        <f>MAX(Table178910[[#This Row],[AT%]:[SI%]])</f>
        <v>0.14681623226657869</v>
      </c>
      <c r="AE204" s="76">
        <f>MEDIAN(Table178910[[#This Row],[AT%]:[SI%]])</f>
        <v>4.1446441155743481E-2</v>
      </c>
      <c r="AM204"/>
      <c r="AN204"/>
      <c r="AO204"/>
      <c r="AP204"/>
      <c r="AQ204"/>
      <c r="AR204"/>
      <c r="AS204"/>
      <c r="AT204"/>
    </row>
    <row r="205" spans="1:46" ht="57">
      <c r="A205" s="82" t="s">
        <v>274</v>
      </c>
      <c r="B205" s="92" t="str">
        <f>Table15[[#This Row],[AT%]]</f>
        <v/>
      </c>
      <c r="C205" s="92" t="str">
        <f>Table15[[#This Row],[BE%]]</f>
        <v/>
      </c>
      <c r="D205" s="92" t="str">
        <f>Table15[[#This Row],[CY%]]</f>
        <v/>
      </c>
      <c r="E205" s="92" t="str">
        <f>Table15[[#This Row],[CZ%]]</f>
        <v/>
      </c>
      <c r="F205" s="92" t="str">
        <f>Table15[[#This Row],[DE-BavPrivSec%]]</f>
        <v/>
      </c>
      <c r="G205" s="92" t="str">
        <f>Table15[[#This Row],[DK%]]</f>
        <v/>
      </c>
      <c r="H205" s="98" t="str">
        <f>Table15[[#This Row],[EE%]]</f>
        <v/>
      </c>
      <c r="I205" s="98" t="str">
        <f>Table15[[#This Row],[EDPS%]]</f>
        <v/>
      </c>
      <c r="J205" s="92" t="str">
        <f>Table15[[#This Row],[EL%]]</f>
        <v/>
      </c>
      <c r="K205" s="92" t="str">
        <f>Table15[[#This Row],[ES%]]</f>
        <v/>
      </c>
      <c r="L205" s="98" t="str">
        <f>Table15[[#This Row],[FI%]]</f>
        <v/>
      </c>
      <c r="M205" s="92" t="str">
        <f>Table15[[#This Row],[FR%]]</f>
        <v/>
      </c>
      <c r="N205" s="98" t="str">
        <f>Table15[[#This Row],[HR%]]</f>
        <v/>
      </c>
      <c r="O205" s="98" t="str">
        <f>Table15[[#This Row],[HU%]]</f>
        <v/>
      </c>
      <c r="P205" s="98" t="str">
        <f>Table15[[#This Row],[IE%]]</f>
        <v/>
      </c>
      <c r="Q205" s="98" t="str">
        <f>Table15[[#This Row],[IT%]]</f>
        <v/>
      </c>
      <c r="R205" s="98" t="str">
        <f>Table15[[#This Row],[LI%]]</f>
        <v/>
      </c>
      <c r="S205" s="92" t="str">
        <f>Table15[[#This Row],[LT%]]</f>
        <v/>
      </c>
      <c r="T205" s="98" t="str">
        <f>Table15[[#This Row],[LV%]]</f>
        <v/>
      </c>
      <c r="U205" s="92" t="str">
        <f>Table15[[#This Row],[MT%]]</f>
        <v/>
      </c>
      <c r="V205" s="98" t="str">
        <f>Table15[[#This Row],[NL%]]</f>
        <v/>
      </c>
      <c r="W205" s="92"/>
      <c r="X205" s="98" t="str">
        <f>Table15[[#This Row],[PT%]]</f>
        <v/>
      </c>
      <c r="Y205" s="92" t="str">
        <f>Table15[[#This Row],[SE%]]</f>
        <v/>
      </c>
      <c r="Z205" s="99" t="str">
        <f>Table15[[#This Row],[SI%]]</f>
        <v/>
      </c>
      <c r="AA205" s="106"/>
      <c r="AB205" s="77" t="s">
        <v>316</v>
      </c>
      <c r="AC205" s="77" t="s">
        <v>317</v>
      </c>
      <c r="AD205" s="77" t="s">
        <v>318</v>
      </c>
      <c r="AE205" s="77" t="s">
        <v>319</v>
      </c>
      <c r="AM205"/>
      <c r="AN205"/>
      <c r="AO205"/>
      <c r="AP205"/>
      <c r="AQ205"/>
      <c r="AR205"/>
      <c r="AS205"/>
      <c r="AT205"/>
    </row>
    <row r="206" spans="1:46" ht="23.25">
      <c r="A206" s="79" t="s">
        <v>275</v>
      </c>
      <c r="B206" s="92">
        <f>Table15[[#This Row],[AT%]]</f>
        <v>0.45454545454545453</v>
      </c>
      <c r="C206" s="92">
        <f>Table15[[#This Row],[BE%]]</f>
        <v>0.41147132169576062</v>
      </c>
      <c r="D206" s="92">
        <f>Table15[[#This Row],[CY%]]</f>
        <v>0.24050632911392406</v>
      </c>
      <c r="E206" s="92">
        <f>Table15[[#This Row],[CZ%]]</f>
        <v>0.2857142857142857</v>
      </c>
      <c r="F206" s="92">
        <f>Table15[[#This Row],[DE-BavPrivSec%]]</f>
        <v>0.62857142857142856</v>
      </c>
      <c r="G206" s="92" t="str">
        <f>Table15[[#This Row],[DK%]]</f>
        <v/>
      </c>
      <c r="H206" s="98">
        <f>Table15[[#This Row],[EE%]]</f>
        <v>0.3125</v>
      </c>
      <c r="I206" s="98">
        <f>Table15[[#This Row],[EDPS%]]</f>
        <v>0.73913043478260865</v>
      </c>
      <c r="J206" s="92">
        <f>Table15[[#This Row],[EL%]]</f>
        <v>0.32142857142857145</v>
      </c>
      <c r="K206" s="92">
        <f>Table15[[#This Row],[ES%]]</f>
        <v>0.36499999999999999</v>
      </c>
      <c r="L206" s="98">
        <f>Table15[[#This Row],[FI%]]</f>
        <v>0.48</v>
      </c>
      <c r="M206" s="92">
        <f>Table15[[#This Row],[FR%]]</f>
        <v>0.35714285714285715</v>
      </c>
      <c r="N206" s="98">
        <f>Table15[[#This Row],[HR%]]</f>
        <v>0.14318706697459585</v>
      </c>
      <c r="O206" s="98">
        <f>Table15[[#This Row],[HU%]]</f>
        <v>0.55970149253731338</v>
      </c>
      <c r="P206" s="98">
        <f>Table15[[#This Row],[IE%]]</f>
        <v>0.46969696969696972</v>
      </c>
      <c r="Q206" s="98">
        <f>Table15[[#This Row],[IT%]]</f>
        <v>0.4</v>
      </c>
      <c r="R206" s="98">
        <f>Table15[[#This Row],[LI%]]</f>
        <v>0.56338028169014087</v>
      </c>
      <c r="S206" s="92">
        <f>Table15[[#This Row],[LT%]]</f>
        <v>0.44444444444444442</v>
      </c>
      <c r="T206" s="98">
        <f>Table15[[#This Row],[LV%]]</f>
        <v>0.44134078212290501</v>
      </c>
      <c r="U206" s="92">
        <f>Table15[[#This Row],[MT%]]</f>
        <v>0.11926605504587157</v>
      </c>
      <c r="V206" s="98">
        <f>Table15[[#This Row],[NL%]]</f>
        <v>0.51902748414376321</v>
      </c>
      <c r="W206" s="92"/>
      <c r="X206" s="98">
        <f>Table15[[#This Row],[PT%]]</f>
        <v>0.44800000000000001</v>
      </c>
      <c r="Y206" s="92">
        <f>Table15[[#This Row],[SE%]]</f>
        <v>6.25E-2</v>
      </c>
      <c r="Z206" s="99">
        <f>Table15[[#This Row],[SI%]]</f>
        <v>0.43016759776536312</v>
      </c>
      <c r="AA206" s="106"/>
      <c r="AB206" s="76">
        <f>AVERAGE(Table178910[[#This Row],[AT%]:[SI%]])</f>
        <v>0.39985751553983734</v>
      </c>
      <c r="AC206" s="76">
        <f>MIN(Table178910[[#This Row],[AT%]:[SI%]])</f>
        <v>6.25E-2</v>
      </c>
      <c r="AD206" s="76">
        <f>MAX(Table178910[[#This Row],[AT%]:[SI%]])</f>
        <v>0.73913043478260865</v>
      </c>
      <c r="AE206" s="76">
        <f>MEDIAN(Table178910[[#This Row],[AT%]:[SI%]])</f>
        <v>0.43016759776536312</v>
      </c>
      <c r="AM206"/>
      <c r="AN206"/>
      <c r="AO206"/>
      <c r="AP206"/>
      <c r="AQ206"/>
      <c r="AR206"/>
      <c r="AS206"/>
      <c r="AT206"/>
    </row>
    <row r="207" spans="1:46" ht="23.25">
      <c r="A207" s="79" t="s">
        <v>276</v>
      </c>
      <c r="B207" s="92">
        <f>Table15[[#This Row],[AT%]]</f>
        <v>0.54545454545454541</v>
      </c>
      <c r="C207" s="92">
        <f>Table15[[#This Row],[BE%]]</f>
        <v>0.35660847880299251</v>
      </c>
      <c r="D207" s="92">
        <f>Table15[[#This Row],[CY%]]</f>
        <v>0.44303797468354428</v>
      </c>
      <c r="E207" s="92">
        <f>Table15[[#This Row],[CZ%]]</f>
        <v>7.1428571428571425E-2</v>
      </c>
      <c r="F207" s="92">
        <f>Table15[[#This Row],[DE-BavPrivSec%]]</f>
        <v>0</v>
      </c>
      <c r="G207" s="92">
        <f>Table15[[#This Row],[DK%]]</f>
        <v>0.91666666666666663</v>
      </c>
      <c r="H207" s="98">
        <f>Table15[[#This Row],[EE%]]</f>
        <v>0.3125</v>
      </c>
      <c r="I207" s="98">
        <f>Table15[[#This Row],[EDPS%]]</f>
        <v>0.18840579710144928</v>
      </c>
      <c r="J207" s="92">
        <f>Table15[[#This Row],[EL%]]</f>
        <v>0.14285714285714285</v>
      </c>
      <c r="K207" s="92">
        <f>Table15[[#This Row],[ES%]]</f>
        <v>0.34300000000000003</v>
      </c>
      <c r="L207" s="98">
        <f>Table15[[#This Row],[FI%]]</f>
        <v>0.42</v>
      </c>
      <c r="M207" s="92">
        <f>Table15[[#This Row],[FR%]]</f>
        <v>0</v>
      </c>
      <c r="N207" s="98">
        <f>Table15[[#This Row],[HR%]]</f>
        <v>0.17387000989772353</v>
      </c>
      <c r="O207" s="98">
        <f>Table15[[#This Row],[HU%]]</f>
        <v>5.9701492537313432E-2</v>
      </c>
      <c r="P207" s="98">
        <f>Table15[[#This Row],[IE%]]</f>
        <v>0.63636363636363635</v>
      </c>
      <c r="Q207" s="98">
        <f>Table15[[#This Row],[IT%]]</f>
        <v>0.41818181818181815</v>
      </c>
      <c r="R207" s="98">
        <f>Table15[[#This Row],[LI%]]</f>
        <v>0.22535211267605634</v>
      </c>
      <c r="S207" s="92">
        <f>Table15[[#This Row],[LT%]]</f>
        <v>0.1111111111111111</v>
      </c>
      <c r="T207" s="98">
        <f>Table15[[#This Row],[LV%]]</f>
        <v>0.25139664804469275</v>
      </c>
      <c r="U207" s="92">
        <f>Table15[[#This Row],[MT%]]</f>
        <v>0.40366972477064222</v>
      </c>
      <c r="V207" s="98">
        <f>Table15[[#This Row],[NL%]]</f>
        <v>0.12156448202959831</v>
      </c>
      <c r="W207" s="92"/>
      <c r="X207" s="98">
        <f>Table15[[#This Row],[PT%]]</f>
        <v>9.1200000000000003E-2</v>
      </c>
      <c r="Y207" s="92">
        <f>Table15[[#This Row],[SE%]]</f>
        <v>0.83333333333333337</v>
      </c>
      <c r="Z207" s="99">
        <f>Table15[[#This Row],[SI%]]</f>
        <v>7.5977653631284919E-2</v>
      </c>
      <c r="AA207" s="106"/>
      <c r="AB207" s="76">
        <f>AVERAGE(Table178910[[#This Row],[AT%]:[SI%]])</f>
        <v>0.29757004998217179</v>
      </c>
      <c r="AC207" s="76">
        <f>MIN(Table178910[[#This Row],[AT%]:[SI%]])</f>
        <v>0</v>
      </c>
      <c r="AD207" s="76">
        <f>MAX(Table178910[[#This Row],[AT%]:[SI%]])</f>
        <v>0.91666666666666663</v>
      </c>
      <c r="AE207" s="76">
        <f>MEDIAN(Table178910[[#This Row],[AT%]:[SI%]])</f>
        <v>0.23837438036037456</v>
      </c>
      <c r="AM207"/>
      <c r="AN207"/>
      <c r="AO207"/>
      <c r="AP207"/>
      <c r="AQ207"/>
      <c r="AR207"/>
      <c r="AS207"/>
      <c r="AT207"/>
    </row>
    <row r="208" spans="1:46">
      <c r="A208" s="79" t="s">
        <v>277</v>
      </c>
      <c r="B208" s="92">
        <f>Table15[[#This Row],[AT%]]</f>
        <v>0</v>
      </c>
      <c r="C208" s="92">
        <f>Table15[[#This Row],[BE%]]</f>
        <v>0.29426433915211969</v>
      </c>
      <c r="D208" s="92">
        <f>Table15[[#This Row],[CY%]]</f>
        <v>0.28797468354430378</v>
      </c>
      <c r="E208" s="92">
        <f>Table15[[#This Row],[CZ%]]</f>
        <v>0.42857142857142855</v>
      </c>
      <c r="F208" s="92">
        <f>Table15[[#This Row],[DE-BavPrivSec%]]</f>
        <v>0.5714285714285714</v>
      </c>
      <c r="G208" s="92">
        <f>Table15[[#This Row],[DK%]]</f>
        <v>8.3333333333333329E-2</v>
      </c>
      <c r="H208" s="98">
        <f>Table15[[#This Row],[EE%]]</f>
        <v>0.4375</v>
      </c>
      <c r="I208" s="98">
        <f>Table15[[#This Row],[EDPS%]]</f>
        <v>0.42028985507246375</v>
      </c>
      <c r="J208" s="92">
        <f>Table15[[#This Row],[EL%]]</f>
        <v>0.35714285714285715</v>
      </c>
      <c r="K208" s="92">
        <f>Table15[[#This Row],[ES%]]</f>
        <v>0.14000000000000001</v>
      </c>
      <c r="L208" s="98">
        <f>Table15[[#This Row],[FI%]]</f>
        <v>0.22</v>
      </c>
      <c r="M208" s="92">
        <f>Table15[[#This Row],[FR%]]</f>
        <v>0.42857142857142855</v>
      </c>
      <c r="N208" s="98">
        <f>Table15[[#This Row],[HR%]]</f>
        <v>0</v>
      </c>
      <c r="O208" s="98">
        <f>Table15[[#This Row],[HU%]]</f>
        <v>0.14925373134328357</v>
      </c>
      <c r="P208" s="98">
        <f>Table15[[#This Row],[IE%]]</f>
        <v>0.27272727272727271</v>
      </c>
      <c r="Q208" s="98">
        <f>Table15[[#This Row],[IT%]]</f>
        <v>0.34545454545454546</v>
      </c>
      <c r="R208" s="98">
        <f>Table15[[#This Row],[LI%]]</f>
        <v>7.0422535211267609E-2</v>
      </c>
      <c r="S208" s="92">
        <f>Table15[[#This Row],[LT%]]</f>
        <v>0.44444444444444442</v>
      </c>
      <c r="T208" s="98">
        <f>Table15[[#This Row],[LV%]]</f>
        <v>0.24022346368715083</v>
      </c>
      <c r="U208" s="92">
        <f>Table15[[#This Row],[MT%]]</f>
        <v>0.22935779816513763</v>
      </c>
      <c r="V208" s="98">
        <f>Table15[[#This Row],[NL%]]</f>
        <v>0.28964059196617337</v>
      </c>
      <c r="W208" s="92"/>
      <c r="X208" s="98">
        <f>Table15[[#This Row],[PT%]]</f>
        <v>0.17119999999999999</v>
      </c>
      <c r="Y208" s="92">
        <f>Table15[[#This Row],[SE%]]</f>
        <v>0.10416666666666667</v>
      </c>
      <c r="Z208" s="99">
        <f>Table15[[#This Row],[SI%]]</f>
        <v>0.44022346368715082</v>
      </c>
      <c r="AA208" s="106"/>
      <c r="AB208" s="76">
        <f>AVERAGE(Table178910[[#This Row],[AT%]:[SI%]])</f>
        <v>0.26775795875706671</v>
      </c>
      <c r="AC208" s="76">
        <f>MIN(Table178910[[#This Row],[AT%]:[SI%]])</f>
        <v>0</v>
      </c>
      <c r="AD208" s="76">
        <f>MAX(Table178910[[#This Row],[AT%]:[SI%]])</f>
        <v>0.5714285714285714</v>
      </c>
      <c r="AE208" s="76">
        <f>MEDIAN(Table178910[[#This Row],[AT%]:[SI%]])</f>
        <v>0.28035097813578824</v>
      </c>
      <c r="AM208"/>
      <c r="AN208"/>
      <c r="AO208"/>
      <c r="AP208"/>
      <c r="AQ208"/>
      <c r="AR208"/>
      <c r="AS208"/>
      <c r="AT208"/>
    </row>
    <row r="209" spans="1:46">
      <c r="A209" s="79" t="s">
        <v>252</v>
      </c>
      <c r="B209" s="92">
        <f>Table15[[#This Row],[AT%]]</f>
        <v>0</v>
      </c>
      <c r="C209" s="92">
        <f>Table15[[#This Row],[BE%]]</f>
        <v>4.738154613466334E-2</v>
      </c>
      <c r="D209" s="92">
        <f>Table15[[#This Row],[CY%]]</f>
        <v>0.11075949367088607</v>
      </c>
      <c r="E209" s="92">
        <f>Table15[[#This Row],[CZ%]]</f>
        <v>0.21428571428571427</v>
      </c>
      <c r="F209" s="92" t="str">
        <f>Table15[[#This Row],[DE-BavPrivSec%]]</f>
        <v/>
      </c>
      <c r="G209" s="92">
        <f>Table15[[#This Row],[DK%]]</f>
        <v>0</v>
      </c>
      <c r="H209" s="98">
        <f>Table15[[#This Row],[EE%]]</f>
        <v>0</v>
      </c>
      <c r="I209" s="98">
        <f>Table15[[#This Row],[EDPS%]]</f>
        <v>2.8985507246376812E-2</v>
      </c>
      <c r="J209" s="92">
        <f>Table15[[#This Row],[EL%]]</f>
        <v>0.14285714285714285</v>
      </c>
      <c r="K209" s="92">
        <f>Table15[[#This Row],[ES%]]</f>
        <v>0.152</v>
      </c>
      <c r="L209" s="98">
        <f>Table15[[#This Row],[FI%]]</f>
        <v>0.04</v>
      </c>
      <c r="M209" s="92">
        <f>Table15[[#This Row],[FR%]]</f>
        <v>7.1428571428571425E-2</v>
      </c>
      <c r="N209" s="98">
        <f>Table15[[#This Row],[HR%]]</f>
        <v>0.39854833388320687</v>
      </c>
      <c r="O209" s="98">
        <f>Table15[[#This Row],[HU%]]</f>
        <v>0.14925373134328357</v>
      </c>
      <c r="P209" s="98">
        <f>Table15[[#This Row],[IE%]]</f>
        <v>1.5151515151515152E-2</v>
      </c>
      <c r="Q209" s="98">
        <f>Table15[[#This Row],[IT%]]</f>
        <v>1.8181818181818181E-2</v>
      </c>
      <c r="R209" s="98">
        <f>Table15[[#This Row],[LI%]]</f>
        <v>0.15492957746478872</v>
      </c>
      <c r="S209" s="92">
        <f>Table15[[#This Row],[LT%]]</f>
        <v>0</v>
      </c>
      <c r="T209" s="98">
        <f>Table15[[#This Row],[LV%]]</f>
        <v>6.1452513966480445E-2</v>
      </c>
      <c r="U209" s="92">
        <f>Table15[[#This Row],[MT%]]</f>
        <v>0.29357798165137616</v>
      </c>
      <c r="V209" s="98">
        <f>Table15[[#This Row],[NL%]]</f>
        <v>4.0169133192389003E-2</v>
      </c>
      <c r="W209" s="92"/>
      <c r="X209" s="98">
        <f>Table15[[#This Row],[PT%]]</f>
        <v>0.1328</v>
      </c>
      <c r="Y209" s="92">
        <f>Table15[[#This Row],[SE%]]</f>
        <v>0</v>
      </c>
      <c r="Z209" s="99">
        <f>Table15[[#This Row],[SI%]]</f>
        <v>5.3631284916201116E-2</v>
      </c>
      <c r="AA209" s="106"/>
      <c r="AB209" s="76">
        <f>AVERAGE(Table178910[[#This Row],[AT%]:[SI%]])</f>
        <v>9.2408428929322342E-2</v>
      </c>
      <c r="AC209" s="76">
        <f>MIN(Table178910[[#This Row],[AT%]:[SI%]])</f>
        <v>0</v>
      </c>
      <c r="AD209" s="76">
        <f>MAX(Table178910[[#This Row],[AT%]:[SI%]])</f>
        <v>0.39854833388320687</v>
      </c>
      <c r="AE209" s="76">
        <f>MEDIAN(Table178910[[#This Row],[AT%]:[SI%]])</f>
        <v>5.3631284916201116E-2</v>
      </c>
      <c r="AM209"/>
      <c r="AN209"/>
      <c r="AO209"/>
      <c r="AP209"/>
      <c r="AQ209"/>
      <c r="AR209"/>
      <c r="AS209"/>
      <c r="AT209"/>
    </row>
    <row r="210" spans="1:46" s="58" customFormat="1">
      <c r="A210" s="83" t="s">
        <v>278</v>
      </c>
      <c r="B210" s="96" t="str">
        <f>Table15[[#This Row],[AT%]]</f>
        <v/>
      </c>
      <c r="C210" s="96">
        <f>Table15[[#This Row],[BE%]]</f>
        <v>0.10473815461346633</v>
      </c>
      <c r="D210" s="96" t="str">
        <f>Table15[[#This Row],[CY%]]</f>
        <v/>
      </c>
      <c r="E210" s="96" t="str">
        <f>Table15[[#This Row],[CZ%]]</f>
        <v/>
      </c>
      <c r="F210" s="96">
        <f>Table15[[#This Row],[DE-BavPrivSec%]]</f>
        <v>2.8571428571428571E-2</v>
      </c>
      <c r="G210" s="96" t="str">
        <f>Table15[[#This Row],[DK%]]</f>
        <v/>
      </c>
      <c r="H210" s="96" t="str">
        <f>Table15[[#This Row],[EE%]]</f>
        <v/>
      </c>
      <c r="I210" s="96" t="str">
        <f>Table15[[#This Row],[EDPS%]]</f>
        <v/>
      </c>
      <c r="J210" s="96" t="str">
        <f>Table15[[#This Row],[EL%]]</f>
        <v/>
      </c>
      <c r="K210" s="96" t="str">
        <f>Table15[[#This Row],[ES%]]</f>
        <v/>
      </c>
      <c r="L210" s="96">
        <f>Table15[[#This Row],[FI%]]</f>
        <v>0.04</v>
      </c>
      <c r="M210" s="96" t="str">
        <f>Table15[[#This Row],[FR%]]</f>
        <v/>
      </c>
      <c r="N210" s="96" t="str">
        <f>Table15[[#This Row],[HR%]]</f>
        <v/>
      </c>
      <c r="O210" s="96" t="str">
        <f>Table15[[#This Row],[HU%]]</f>
        <v/>
      </c>
      <c r="P210" s="96">
        <f>Table15[[#This Row],[IE%]]</f>
        <v>4.5454545454545456E-2</v>
      </c>
      <c r="Q210" s="96" t="str">
        <f>Table15[[#This Row],[IT%]]</f>
        <v/>
      </c>
      <c r="R210" s="96">
        <f>Table15[[#This Row],[LI%]]</f>
        <v>0.12676056338028169</v>
      </c>
      <c r="S210" s="96" t="str">
        <f>Table15[[#This Row],[LT%]]</f>
        <v/>
      </c>
      <c r="T210" s="96">
        <f>Table15[[#This Row],[LV%]]</f>
        <v>7.8212290502793297E-2</v>
      </c>
      <c r="U210" s="96">
        <f>Table15[[#This Row],[MT%]]</f>
        <v>0.11009174311926606</v>
      </c>
      <c r="V210" s="96">
        <f>Table15[[#This Row],[NL%]]</f>
        <v>0.12473572938689217</v>
      </c>
      <c r="W210" s="96"/>
      <c r="X210" s="96">
        <f>Table15[[#This Row],[PT%]]</f>
        <v>0.216</v>
      </c>
      <c r="Y210" s="96" t="str">
        <f>Table15[[#This Row],[SE%]]</f>
        <v/>
      </c>
      <c r="Z210" s="97" t="str">
        <f>Table15[[#This Row],[SI%]]</f>
        <v/>
      </c>
      <c r="AA210" s="56"/>
      <c r="AB210" s="76">
        <f>AVERAGE(Table178910[[#This Row],[AT%]:[SI%]])</f>
        <v>9.7173828336519275E-2</v>
      </c>
      <c r="AC210" s="76">
        <f>MIN(Table178910[[#This Row],[AT%]:[SI%]])</f>
        <v>2.8571428571428571E-2</v>
      </c>
      <c r="AD210" s="76">
        <f>MAX(Table178910[[#This Row],[AT%]:[SI%]])</f>
        <v>0.216</v>
      </c>
      <c r="AE210" s="76">
        <f>MEDIAN(Table178910[[#This Row],[AT%]:[SI%]])</f>
        <v>0.10473815461346633</v>
      </c>
      <c r="AF210" s="56"/>
      <c r="AG210" s="56"/>
      <c r="AH210" s="56"/>
    </row>
    <row r="211" spans="1:46" ht="57">
      <c r="A211" s="82" t="s">
        <v>279</v>
      </c>
      <c r="B211" s="92" t="str">
        <f>Table15[[#This Row],[AT%]]</f>
        <v/>
      </c>
      <c r="C211" s="98" t="str">
        <f>Table15[[#This Row],[BE%]]</f>
        <v/>
      </c>
      <c r="D211" s="98" t="str">
        <f>Table15[[#This Row],[CY%]]</f>
        <v/>
      </c>
      <c r="E211" s="98" t="str">
        <f>Table15[[#This Row],[CZ%]]</f>
        <v/>
      </c>
      <c r="F211" s="92" t="str">
        <f>Table15[[#This Row],[DE-BavPrivSec%]]</f>
        <v/>
      </c>
      <c r="G211" s="98" t="str">
        <f>Table15[[#This Row],[DK%]]</f>
        <v/>
      </c>
      <c r="H211" s="98" t="str">
        <f>Table15[[#This Row],[EE%]]</f>
        <v/>
      </c>
      <c r="I211" s="98" t="str">
        <f>Table15[[#This Row],[EDPS%]]</f>
        <v/>
      </c>
      <c r="J211" s="92" t="str">
        <f>Table15[[#This Row],[EL%]]</f>
        <v/>
      </c>
      <c r="K211" s="92" t="str">
        <f>Table15[[#This Row],[ES%]]</f>
        <v/>
      </c>
      <c r="L211" s="98" t="str">
        <f>Table15[[#This Row],[FI%]]</f>
        <v/>
      </c>
      <c r="M211" s="92" t="str">
        <f>Table15[[#This Row],[FR%]]</f>
        <v/>
      </c>
      <c r="N211" s="98" t="str">
        <f>Table15[[#This Row],[HR%]]</f>
        <v/>
      </c>
      <c r="O211" s="98" t="str">
        <f>Table15[[#This Row],[HU%]]</f>
        <v/>
      </c>
      <c r="P211" s="98" t="str">
        <f>Table15[[#This Row],[IE%]]</f>
        <v/>
      </c>
      <c r="Q211" s="98" t="str">
        <f>Table15[[#This Row],[IT%]]</f>
        <v/>
      </c>
      <c r="R211" s="98" t="str">
        <f>Table15[[#This Row],[LI%]]</f>
        <v/>
      </c>
      <c r="S211" s="92" t="str">
        <f>Table15[[#This Row],[LT%]]</f>
        <v/>
      </c>
      <c r="T211" s="98" t="str">
        <f>Table15[[#This Row],[LV%]]</f>
        <v/>
      </c>
      <c r="U211" s="92" t="str">
        <f>Table15[[#This Row],[MT%]]</f>
        <v/>
      </c>
      <c r="V211" s="98" t="str">
        <f>Table15[[#This Row],[NL%]]</f>
        <v/>
      </c>
      <c r="W211" s="92"/>
      <c r="X211" s="98" t="str">
        <f>Table15[[#This Row],[PT%]]</f>
        <v/>
      </c>
      <c r="Y211" s="92" t="str">
        <f>Table15[[#This Row],[SE%]]</f>
        <v/>
      </c>
      <c r="Z211" s="99" t="str">
        <f>Table15[[#This Row],[SI%]]</f>
        <v/>
      </c>
      <c r="AA211" s="106"/>
      <c r="AB211" s="77" t="s">
        <v>316</v>
      </c>
      <c r="AC211" s="77" t="s">
        <v>317</v>
      </c>
      <c r="AD211" s="77" t="s">
        <v>318</v>
      </c>
      <c r="AE211" s="77" t="s">
        <v>319</v>
      </c>
      <c r="AM211"/>
      <c r="AN211"/>
      <c r="AO211"/>
      <c r="AP211"/>
      <c r="AQ211"/>
      <c r="AR211"/>
      <c r="AS211"/>
      <c r="AT211"/>
    </row>
    <row r="212" spans="1:46">
      <c r="A212" s="79" t="s">
        <v>280</v>
      </c>
      <c r="B212" s="92">
        <f>Table15[[#This Row],[AT%]]</f>
        <v>1</v>
      </c>
      <c r="C212" s="98">
        <f>Table15[[#This Row],[BE%]]</f>
        <v>0.89276807980049877</v>
      </c>
      <c r="D212" s="98">
        <f>Table15[[#This Row],[CY%]]</f>
        <v>0.81645569620253167</v>
      </c>
      <c r="E212" s="98">
        <f>Table15[[#This Row],[CZ%]]</f>
        <v>0.9285714285714286</v>
      </c>
      <c r="F212" s="92">
        <f>Table15[[#This Row],[DE-BavPrivSec%]]</f>
        <v>0.94285714285714284</v>
      </c>
      <c r="G212" s="98">
        <f>Table15[[#This Row],[DK%]]</f>
        <v>0.97916666666666663</v>
      </c>
      <c r="H212" s="98">
        <f>Table15[[#This Row],[EE%]]</f>
        <v>1</v>
      </c>
      <c r="I212" s="98">
        <f>Table15[[#This Row],[EDPS%]]</f>
        <v>0.82608695652173914</v>
      </c>
      <c r="J212" s="92">
        <f>Table15[[#This Row],[EL%]]</f>
        <v>0.9285714285714286</v>
      </c>
      <c r="K212" s="92">
        <f>Table15[[#This Row],[ES%]]</f>
        <v>0.85599999999999998</v>
      </c>
      <c r="L212" s="98">
        <f>Table15[[#This Row],[FI%]]</f>
        <v>0.86</v>
      </c>
      <c r="M212" s="92">
        <f>Table15[[#This Row],[FR%]]</f>
        <v>0.9285714285714286</v>
      </c>
      <c r="N212" s="98">
        <f>Table15[[#This Row],[HR%]]</f>
        <v>0.8383371824480369</v>
      </c>
      <c r="O212" s="98">
        <f>Table15[[#This Row],[HU%]]</f>
        <v>0.95522388059701491</v>
      </c>
      <c r="P212" s="98">
        <f>Table15[[#This Row],[IE%]]</f>
        <v>1</v>
      </c>
      <c r="Q212" s="98">
        <f>Table15[[#This Row],[IT%]]</f>
        <v>1</v>
      </c>
      <c r="R212" s="98">
        <f>Table15[[#This Row],[LI%]]</f>
        <v>0.90140845070422537</v>
      </c>
      <c r="S212" s="92">
        <f>Table15[[#This Row],[LT%]]</f>
        <v>1</v>
      </c>
      <c r="T212" s="98">
        <f>Table15[[#This Row],[LV%]]</f>
        <v>0.96089385474860334</v>
      </c>
      <c r="U212" s="92">
        <f>Table15[[#This Row],[MT%]]</f>
        <v>0.88990825688073394</v>
      </c>
      <c r="V212" s="98">
        <f>Table15[[#This Row],[NL%]]</f>
        <v>0.80866807610993663</v>
      </c>
      <c r="W212" s="92"/>
      <c r="X212" s="98">
        <f>Table15[[#This Row],[PT%]]</f>
        <v>0.89280000000000004</v>
      </c>
      <c r="Y212" s="92">
        <f>Table15[[#This Row],[SE%]]</f>
        <v>1</v>
      </c>
      <c r="Z212" s="99">
        <f>Table15[[#This Row],[SI%]]</f>
        <v>0.93519553072625694</v>
      </c>
      <c r="AA212" s="106"/>
      <c r="AB212" s="76">
        <f>AVERAGE(Table178910[[#This Row],[AT%]:[SI%]])</f>
        <v>0.92256183583240314</v>
      </c>
      <c r="AC212" s="76">
        <f>MIN(Table178910[[#This Row],[AT%]:[SI%]])</f>
        <v>0.80866807610993663</v>
      </c>
      <c r="AD212" s="76">
        <f>MAX(Table178910[[#This Row],[AT%]:[SI%]])</f>
        <v>1</v>
      </c>
      <c r="AE212" s="76">
        <f>MEDIAN(Table178910[[#This Row],[AT%]:[SI%]])</f>
        <v>0.9285714285714286</v>
      </c>
      <c r="AM212"/>
      <c r="AN212"/>
      <c r="AO212"/>
      <c r="AP212"/>
      <c r="AQ212"/>
      <c r="AR212"/>
      <c r="AS212"/>
      <c r="AT212"/>
    </row>
    <row r="213" spans="1:46" ht="23.25">
      <c r="A213" s="79" t="s">
        <v>281</v>
      </c>
      <c r="B213" s="92">
        <f>Table15[[#This Row],[AT%]]</f>
        <v>0</v>
      </c>
      <c r="C213" s="92">
        <f>Table15[[#This Row],[BE%]]</f>
        <v>2.2443890274314215E-2</v>
      </c>
      <c r="D213" s="92">
        <f>Table15[[#This Row],[CY%]]</f>
        <v>1.5822784810126583E-2</v>
      </c>
      <c r="E213" s="92">
        <f>Table15[[#This Row],[CZ%]]</f>
        <v>7.1428571428571425E-2</v>
      </c>
      <c r="F213" s="92">
        <f>Table15[[#This Row],[DE-BavPrivSec%]]</f>
        <v>0</v>
      </c>
      <c r="G213" s="92">
        <f>Table15[[#This Row],[DK%]]</f>
        <v>1.0416666666666666E-2</v>
      </c>
      <c r="H213" s="98">
        <f>Table15[[#This Row],[EE%]]</f>
        <v>0</v>
      </c>
      <c r="I213" s="92">
        <f>Table15[[#This Row],[EDPS%]]</f>
        <v>5.7971014492753624E-2</v>
      </c>
      <c r="J213" s="92">
        <f>Table15[[#This Row],[EL%]]</f>
        <v>0</v>
      </c>
      <c r="K213" s="92">
        <f>Table15[[#This Row],[ES%]]</f>
        <v>7.0000000000000001E-3</v>
      </c>
      <c r="L213" s="98">
        <f>Table15[[#This Row],[FI%]]</f>
        <v>0.06</v>
      </c>
      <c r="M213" s="92">
        <f>Table15[[#This Row],[FR%]]</f>
        <v>0</v>
      </c>
      <c r="N213" s="98">
        <f>Table15[[#This Row],[HR%]]</f>
        <v>2.7383701748597822E-2</v>
      </c>
      <c r="O213" s="98">
        <f>Table15[[#This Row],[HU%]]</f>
        <v>0</v>
      </c>
      <c r="P213" s="98">
        <f>Table15[[#This Row],[IE%]]</f>
        <v>0</v>
      </c>
      <c r="Q213" s="98">
        <f>Table15[[#This Row],[IT%]]</f>
        <v>0</v>
      </c>
      <c r="R213" s="98">
        <f>Table15[[#This Row],[LI%]]</f>
        <v>1.4084507042253521E-2</v>
      </c>
      <c r="S213" s="92">
        <f>Table15[[#This Row],[LT%]]</f>
        <v>0</v>
      </c>
      <c r="T213" s="98">
        <f>Table15[[#This Row],[LV%]]</f>
        <v>1.6759776536312849E-2</v>
      </c>
      <c r="U213" s="92">
        <f>Table15[[#This Row],[MT%]]</f>
        <v>2.7522935779816515E-2</v>
      </c>
      <c r="V213" s="98">
        <f>Table15[[#This Row],[NL%]]</f>
        <v>1.7970401691331923E-2</v>
      </c>
      <c r="W213" s="92"/>
      <c r="X213" s="98">
        <f>Table15[[#This Row],[PT%]]</f>
        <v>6.4000000000000003E-3</v>
      </c>
      <c r="Y213" s="92">
        <f>Table15[[#This Row],[SE%]]</f>
        <v>0</v>
      </c>
      <c r="Z213" s="99">
        <f>Table15[[#This Row],[SI%]]</f>
        <v>1.3407821229050279E-2</v>
      </c>
      <c r="AA213" s="106"/>
      <c r="AB213" s="76">
        <f>AVERAGE(Table178910[[#This Row],[AT%]:[SI%]])</f>
        <v>1.5358836320824807E-2</v>
      </c>
      <c r="AC213" s="76">
        <f>MIN(Table178910[[#This Row],[AT%]:[SI%]])</f>
        <v>0</v>
      </c>
      <c r="AD213" s="76">
        <f>MAX(Table178910[[#This Row],[AT%]:[SI%]])</f>
        <v>7.1428571428571425E-2</v>
      </c>
      <c r="AE213" s="76">
        <f>MEDIAN(Table178910[[#This Row],[AT%]:[SI%]])</f>
        <v>8.7083333333333336E-3</v>
      </c>
      <c r="AM213"/>
      <c r="AN213"/>
      <c r="AO213"/>
      <c r="AP213"/>
      <c r="AQ213"/>
      <c r="AR213"/>
      <c r="AS213"/>
      <c r="AT213"/>
    </row>
    <row r="214" spans="1:46" ht="23.25">
      <c r="A214" s="79" t="s">
        <v>282</v>
      </c>
      <c r="B214" s="92">
        <f>Table15[[#This Row],[AT%]]</f>
        <v>0</v>
      </c>
      <c r="C214" s="92">
        <f>Table15[[#This Row],[BE%]]</f>
        <v>5.7356608478802994E-2</v>
      </c>
      <c r="D214" s="92">
        <f>Table15[[#This Row],[CY%]]</f>
        <v>0.11392405063291139</v>
      </c>
      <c r="E214" s="92">
        <f>Table15[[#This Row],[CZ%]]</f>
        <v>0</v>
      </c>
      <c r="F214" s="92">
        <f>Table15[[#This Row],[DE-BavPrivSec%]]</f>
        <v>0</v>
      </c>
      <c r="G214" s="92">
        <f>Table15[[#This Row],[DK%]]</f>
        <v>1.0416666666666666E-2</v>
      </c>
      <c r="H214" s="98">
        <f>Table15[[#This Row],[EE%]]</f>
        <v>0</v>
      </c>
      <c r="I214" s="92">
        <f>Table15[[#This Row],[EDPS%]]</f>
        <v>7.2463768115942032E-2</v>
      </c>
      <c r="J214" s="92">
        <f>Table15[[#This Row],[EL%]]</f>
        <v>3.5714285714285712E-2</v>
      </c>
      <c r="K214" s="92">
        <f>Table15[[#This Row],[ES%]]</f>
        <v>0.128</v>
      </c>
      <c r="L214" s="98">
        <f>Table15[[#This Row],[FI%]]</f>
        <v>0.02</v>
      </c>
      <c r="M214" s="92">
        <f>Table15[[#This Row],[FR%]]</f>
        <v>0</v>
      </c>
      <c r="N214" s="98">
        <f>Table15[[#This Row],[HR%]]</f>
        <v>4.4539755856153086E-2</v>
      </c>
      <c r="O214" s="98">
        <f>Table15[[#This Row],[HU%]]</f>
        <v>7.462686567164179E-3</v>
      </c>
      <c r="P214" s="98">
        <f>Table15[[#This Row],[IE%]]</f>
        <v>0</v>
      </c>
      <c r="Q214" s="98">
        <f>Table15[[#This Row],[IT%]]</f>
        <v>0</v>
      </c>
      <c r="R214" s="98">
        <f>Table15[[#This Row],[LI%]]</f>
        <v>4.2253521126760563E-2</v>
      </c>
      <c r="S214" s="92">
        <f>Table15[[#This Row],[LT%]]</f>
        <v>0</v>
      </c>
      <c r="T214" s="98">
        <f>Table15[[#This Row],[LV%]]</f>
        <v>0</v>
      </c>
      <c r="U214" s="92">
        <f>Table15[[#This Row],[MT%]]</f>
        <v>2.7522935779816515E-2</v>
      </c>
      <c r="V214" s="98">
        <f>Table15[[#This Row],[NL%]]</f>
        <v>9.5137420718816063E-2</v>
      </c>
      <c r="W214" s="92"/>
      <c r="X214" s="98">
        <f>Table15[[#This Row],[PT%]]</f>
        <v>4.1599999999999998E-2</v>
      </c>
      <c r="Y214" s="92">
        <f>Table15[[#This Row],[SE%]]</f>
        <v>0</v>
      </c>
      <c r="Z214" s="99">
        <f>Table15[[#This Row],[SI%]]</f>
        <v>2.7932960893854747E-2</v>
      </c>
      <c r="AA214" s="106"/>
      <c r="AB214" s="76">
        <f>AVERAGE(Table178910[[#This Row],[AT%]:[SI%]])</f>
        <v>3.0180194189632251E-2</v>
      </c>
      <c r="AC214" s="76">
        <f>MIN(Table178910[[#This Row],[AT%]:[SI%]])</f>
        <v>0</v>
      </c>
      <c r="AD214" s="76">
        <f>MAX(Table178910[[#This Row],[AT%]:[SI%]])</f>
        <v>0.128</v>
      </c>
      <c r="AE214" s="76">
        <f>MEDIAN(Table178910[[#This Row],[AT%]:[SI%]])</f>
        <v>1.5208333333333334E-2</v>
      </c>
      <c r="AM214"/>
      <c r="AN214"/>
      <c r="AO214"/>
      <c r="AP214"/>
      <c r="AQ214"/>
      <c r="AR214"/>
      <c r="AS214"/>
      <c r="AT214"/>
    </row>
    <row r="215" spans="1:46">
      <c r="A215" s="79" t="s">
        <v>283</v>
      </c>
      <c r="B215" s="92">
        <f>Table15[[#This Row],[AT%]]</f>
        <v>0</v>
      </c>
      <c r="C215" s="92">
        <f>Table15[[#This Row],[BE%]]</f>
        <v>1.7456359102244388E-2</v>
      </c>
      <c r="D215" s="92">
        <f>Table15[[#This Row],[CY%]]</f>
        <v>3.1645569620253164E-3</v>
      </c>
      <c r="E215" s="92">
        <f>Table15[[#This Row],[CZ%]]</f>
        <v>0</v>
      </c>
      <c r="F215" s="92">
        <f>Table15[[#This Row],[DE-BavPrivSec%]]</f>
        <v>5.7142857142857141E-2</v>
      </c>
      <c r="G215" s="92">
        <f>Table15[[#This Row],[DK%]]</f>
        <v>0</v>
      </c>
      <c r="H215" s="98">
        <f>Table15[[#This Row],[EE%]]</f>
        <v>0</v>
      </c>
      <c r="I215" s="92">
        <f>Table15[[#This Row],[EDPS%]]</f>
        <v>4.3478260869565216E-2</v>
      </c>
      <c r="J215" s="92">
        <f>Table15[[#This Row],[EL%]]</f>
        <v>0</v>
      </c>
      <c r="K215" s="92">
        <f>Table15[[#This Row],[ES%]]</f>
        <v>8.0000000000000002E-3</v>
      </c>
      <c r="L215" s="98">
        <f>Table15[[#This Row],[FI%]]</f>
        <v>0</v>
      </c>
      <c r="M215" s="92">
        <f>Table15[[#This Row],[FR%]]</f>
        <v>7.1428571428571425E-2</v>
      </c>
      <c r="N215" s="98">
        <f>Table15[[#This Row],[HR%]]</f>
        <v>4.9488617617947876E-3</v>
      </c>
      <c r="O215" s="98">
        <f>Table15[[#This Row],[HU%]]</f>
        <v>7.462686567164179E-3</v>
      </c>
      <c r="P215" s="98">
        <f>Table15[[#This Row],[IE%]]</f>
        <v>0</v>
      </c>
      <c r="Q215" s="98">
        <f>Table15[[#This Row],[IT%]]</f>
        <v>0</v>
      </c>
      <c r="R215" s="98">
        <f>Table15[[#This Row],[LI%]]</f>
        <v>0</v>
      </c>
      <c r="S215" s="92">
        <f>Table15[[#This Row],[LT%]]</f>
        <v>0</v>
      </c>
      <c r="T215" s="98">
        <f>Table15[[#This Row],[LV%]]</f>
        <v>0</v>
      </c>
      <c r="U215" s="92">
        <f>Table15[[#This Row],[MT%]]</f>
        <v>9.1743119266055051E-3</v>
      </c>
      <c r="V215" s="98">
        <f>Table15[[#This Row],[NL%]]</f>
        <v>1.6913319238900635E-2</v>
      </c>
      <c r="W215" s="92"/>
      <c r="X215" s="98">
        <f>Table15[[#This Row],[PT%]]</f>
        <v>2.0799999999999999E-2</v>
      </c>
      <c r="Y215" s="92">
        <f>Table15[[#This Row],[SE%]]</f>
        <v>0</v>
      </c>
      <c r="Z215" s="99">
        <f>Table15[[#This Row],[SI%]]</f>
        <v>2.2346368715083797E-3</v>
      </c>
      <c r="AA215" s="106"/>
      <c r="AB215" s="76">
        <f>AVERAGE(Table178910[[#This Row],[AT%]:[SI%]])</f>
        <v>1.0925184244634874E-2</v>
      </c>
      <c r="AC215" s="76">
        <f>MIN(Table178910[[#This Row],[AT%]:[SI%]])</f>
        <v>0</v>
      </c>
      <c r="AD215" s="76">
        <f>MAX(Table178910[[#This Row],[AT%]:[SI%]])</f>
        <v>7.1428571428571425E-2</v>
      </c>
      <c r="AE215" s="76">
        <f>MEDIAN(Table178910[[#This Row],[AT%]:[SI%]])</f>
        <v>1.1173184357541898E-3</v>
      </c>
      <c r="AM215"/>
      <c r="AN215"/>
      <c r="AO215"/>
      <c r="AP215"/>
      <c r="AQ215"/>
      <c r="AR215"/>
      <c r="AS215"/>
      <c r="AT215"/>
    </row>
    <row r="216" spans="1:46">
      <c r="A216" s="79" t="s">
        <v>284</v>
      </c>
      <c r="B216" s="92">
        <f>Table15[[#This Row],[AT%]]</f>
        <v>0</v>
      </c>
      <c r="C216" s="92">
        <f>Table15[[#This Row],[BE%]]</f>
        <v>9.9750623441396506E-3</v>
      </c>
      <c r="D216" s="92">
        <f>Table15[[#This Row],[CY%]]</f>
        <v>2.8481012658227847E-2</v>
      </c>
      <c r="E216" s="92">
        <f>Table15[[#This Row],[CZ%]]</f>
        <v>0</v>
      </c>
      <c r="F216" s="92" t="str">
        <f>Table15[[#This Row],[DE-BavPrivSec%]]</f>
        <v/>
      </c>
      <c r="G216" s="92">
        <f>Table15[[#This Row],[DK%]]</f>
        <v>0</v>
      </c>
      <c r="H216" s="98">
        <f>Table15[[#This Row],[EE%]]</f>
        <v>0</v>
      </c>
      <c r="I216" s="92">
        <f>Table15[[#This Row],[EDPS%]]</f>
        <v>0</v>
      </c>
      <c r="J216" s="92">
        <f>Table15[[#This Row],[EL%]]</f>
        <v>3.5714285714285712E-2</v>
      </c>
      <c r="K216" s="92">
        <f>Table15[[#This Row],[ES%]]</f>
        <v>0</v>
      </c>
      <c r="L216" s="98">
        <f>Table15[[#This Row],[FI%]]</f>
        <v>0.02</v>
      </c>
      <c r="M216" s="92">
        <f>Table15[[#This Row],[FR%]]</f>
        <v>0</v>
      </c>
      <c r="N216" s="98">
        <f>Table15[[#This Row],[HR%]]</f>
        <v>8.4790498185417354E-2</v>
      </c>
      <c r="O216" s="98">
        <f>Table15[[#This Row],[HU%]]</f>
        <v>2.9850746268656716E-2</v>
      </c>
      <c r="P216" s="98">
        <f>Table15[[#This Row],[IE%]]</f>
        <v>0</v>
      </c>
      <c r="Q216" s="98">
        <f>Table15[[#This Row],[IT%]]</f>
        <v>0</v>
      </c>
      <c r="R216" s="98">
        <f>Table15[[#This Row],[LI%]]</f>
        <v>4.2253521126760563E-2</v>
      </c>
      <c r="S216" s="92">
        <f>Table15[[#This Row],[LT%]]</f>
        <v>0</v>
      </c>
      <c r="T216" s="98">
        <f>Table15[[#This Row],[LV%]]</f>
        <v>2.23463687150838E-2</v>
      </c>
      <c r="U216" s="92">
        <f>Table15[[#This Row],[MT%]]</f>
        <v>4.5871559633027525E-2</v>
      </c>
      <c r="V216" s="98">
        <f>Table15[[#This Row],[NL%]]</f>
        <v>3.1712473572938688E-2</v>
      </c>
      <c r="W216" s="92"/>
      <c r="X216" s="98">
        <f>Table15[[#This Row],[PT%]]</f>
        <v>3.8399999999999997E-2</v>
      </c>
      <c r="Y216" s="92">
        <f>Table15[[#This Row],[SE%]]</f>
        <v>0</v>
      </c>
      <c r="Z216" s="99">
        <f>Table15[[#This Row],[SI%]]</f>
        <v>2.1229050279329607E-2</v>
      </c>
      <c r="AA216" s="106"/>
      <c r="AB216" s="76">
        <f>AVERAGE(Table178910[[#This Row],[AT%]:[SI%]])</f>
        <v>1.785324254338554E-2</v>
      </c>
      <c r="AC216" s="76">
        <f>MIN(Table178910[[#This Row],[AT%]:[SI%]])</f>
        <v>0</v>
      </c>
      <c r="AD216" s="76">
        <f>MAX(Table178910[[#This Row],[AT%]:[SI%]])</f>
        <v>8.4790498185417354E-2</v>
      </c>
      <c r="AE216" s="76">
        <f>MEDIAN(Table178910[[#This Row],[AT%]:[SI%]])</f>
        <v>9.9750623441396506E-3</v>
      </c>
      <c r="AM216"/>
      <c r="AN216"/>
      <c r="AO216"/>
      <c r="AP216"/>
      <c r="AQ216"/>
      <c r="AR216"/>
      <c r="AS216"/>
      <c r="AT216"/>
    </row>
    <row r="217" spans="1:46" ht="42.75">
      <c r="A217" s="82" t="s">
        <v>285</v>
      </c>
      <c r="B217" s="92" t="str">
        <f>Table15[[#This Row],[AT%]]</f>
        <v/>
      </c>
      <c r="C217" s="92" t="str">
        <f>Table15[[#This Row],[BE%]]</f>
        <v/>
      </c>
      <c r="D217" s="92" t="str">
        <f>Table15[[#This Row],[CY%]]</f>
        <v/>
      </c>
      <c r="E217" s="92" t="str">
        <f>Table15[[#This Row],[CZ%]]</f>
        <v/>
      </c>
      <c r="F217" s="92" t="str">
        <f>Table15[[#This Row],[DE-BavPrivSec%]]</f>
        <v/>
      </c>
      <c r="G217" s="92" t="str">
        <f>Table15[[#This Row],[DK%]]</f>
        <v/>
      </c>
      <c r="H217" s="98" t="str">
        <f>Table15[[#This Row],[EE%]]</f>
        <v/>
      </c>
      <c r="I217" s="92" t="str">
        <f>Table15[[#This Row],[EDPS%]]</f>
        <v/>
      </c>
      <c r="J217" s="92" t="str">
        <f>Table15[[#This Row],[EL%]]</f>
        <v/>
      </c>
      <c r="K217" s="92" t="str">
        <f>Table15[[#This Row],[ES%]]</f>
        <v/>
      </c>
      <c r="L217" s="98" t="str">
        <f>Table15[[#This Row],[FI%]]</f>
        <v/>
      </c>
      <c r="M217" s="92" t="str">
        <f>Table15[[#This Row],[FR%]]</f>
        <v/>
      </c>
      <c r="N217" s="98" t="str">
        <f>Table15[[#This Row],[HR%]]</f>
        <v/>
      </c>
      <c r="O217" s="98" t="str">
        <f>Table15[[#This Row],[HU%]]</f>
        <v/>
      </c>
      <c r="P217" s="98" t="str">
        <f>Table15[[#This Row],[IE%]]</f>
        <v/>
      </c>
      <c r="Q217" s="98" t="str">
        <f>Table15[[#This Row],[IT%]]</f>
        <v/>
      </c>
      <c r="R217" s="98" t="str">
        <f>Table15[[#This Row],[LI%]]</f>
        <v/>
      </c>
      <c r="S217" s="92" t="str">
        <f>Table15[[#This Row],[LT%]]</f>
        <v/>
      </c>
      <c r="T217" s="98" t="str">
        <f>Table15[[#This Row],[LV%]]</f>
        <v/>
      </c>
      <c r="U217" s="92" t="str">
        <f>Table15[[#This Row],[MT%]]</f>
        <v/>
      </c>
      <c r="V217" s="98" t="str">
        <f>Table15[[#This Row],[NL%]]</f>
        <v/>
      </c>
      <c r="W217" s="92"/>
      <c r="X217" s="98" t="str">
        <f>Table15[[#This Row],[PT%]]</f>
        <v/>
      </c>
      <c r="Y217" s="92" t="str">
        <f>Table15[[#This Row],[SE%]]</f>
        <v/>
      </c>
      <c r="Z217" s="99" t="str">
        <f>Table15[[#This Row],[SI%]]</f>
        <v/>
      </c>
      <c r="AA217" s="106"/>
      <c r="AB217" s="77" t="s">
        <v>316</v>
      </c>
      <c r="AC217" s="77" t="s">
        <v>317</v>
      </c>
      <c r="AD217" s="77" t="s">
        <v>318</v>
      </c>
      <c r="AE217" s="77" t="s">
        <v>319</v>
      </c>
      <c r="AM217"/>
      <c r="AN217"/>
      <c r="AO217"/>
      <c r="AP217"/>
      <c r="AQ217"/>
      <c r="AR217"/>
      <c r="AS217"/>
      <c r="AT217"/>
    </row>
    <row r="218" spans="1:46">
      <c r="A218" s="79" t="s">
        <v>286</v>
      </c>
      <c r="B218" s="92">
        <f>Table15[[#This Row],[AT%]]</f>
        <v>1</v>
      </c>
      <c r="C218" s="92">
        <f>Table15[[#This Row],[BE%]]</f>
        <v>0.71072319201995016</v>
      </c>
      <c r="D218" s="92">
        <f>Table15[[#This Row],[CY%]]</f>
        <v>0.57594936708860756</v>
      </c>
      <c r="E218" s="92">
        <f>Table15[[#This Row],[CZ%]]</f>
        <v>0.8571428571428571</v>
      </c>
      <c r="F218" s="92">
        <f>Table15[[#This Row],[DE-BavPrivSec%]]</f>
        <v>0.8571428571428571</v>
      </c>
      <c r="G218" s="92">
        <f>Table15[[#This Row],[DK%]]</f>
        <v>0.80208333333333337</v>
      </c>
      <c r="H218" s="98">
        <f>Table15[[#This Row],[EE%]]</f>
        <v>0.75</v>
      </c>
      <c r="I218" s="92">
        <f>Table15[[#This Row],[EDPS%]]</f>
        <v>0.81159420289855078</v>
      </c>
      <c r="J218" s="92">
        <f>Table15[[#This Row],[EL%]]</f>
        <v>0.5357142857142857</v>
      </c>
      <c r="K218" s="92">
        <f>Table15[[#This Row],[ES%]]</f>
        <v>0.26800000000000002</v>
      </c>
      <c r="L218" s="98">
        <f>Table15[[#This Row],[FI%]]</f>
        <v>0.56000000000000005</v>
      </c>
      <c r="M218" s="92">
        <f>Table15[[#This Row],[FR%]]</f>
        <v>0.6428571428571429</v>
      </c>
      <c r="N218" s="98">
        <f>Table15[[#This Row],[HR%]]</f>
        <v>0.44209831738700101</v>
      </c>
      <c r="O218" s="98">
        <f>Table15[[#This Row],[HU%]]</f>
        <v>0.76865671641791045</v>
      </c>
      <c r="P218" s="98">
        <f>Table15[[#This Row],[IE%]]</f>
        <v>0.90909090909090906</v>
      </c>
      <c r="Q218" s="98">
        <f>Table15[[#This Row],[IT%]]</f>
        <v>0.96363636363636362</v>
      </c>
      <c r="R218" s="98">
        <f>Table15[[#This Row],[LI%]]</f>
        <v>0.61971830985915488</v>
      </c>
      <c r="S218" s="92">
        <f>Table15[[#This Row],[LT%]]</f>
        <v>1</v>
      </c>
      <c r="T218" s="98">
        <f>Table15[[#This Row],[LV%]]</f>
        <v>0.62011173184357538</v>
      </c>
      <c r="U218" s="92">
        <f>Table15[[#This Row],[MT%]]</f>
        <v>0.8165137614678899</v>
      </c>
      <c r="V218" s="98">
        <f>Table15[[#This Row],[NL%]]</f>
        <v>0.71353065539112048</v>
      </c>
      <c r="W218" s="92"/>
      <c r="X218" s="98">
        <f>Table15[[#This Row],[PT%]]</f>
        <v>0.77439999999999998</v>
      </c>
      <c r="Y218" s="92">
        <f>Table15[[#This Row],[SE%]]</f>
        <v>6.25E-2</v>
      </c>
      <c r="Z218" s="99">
        <f>Table15[[#This Row],[SI%]]</f>
        <v>0.55195530726256981</v>
      </c>
      <c r="AA218" s="106"/>
      <c r="AB218" s="76">
        <f>AVERAGE(Table178910[[#This Row],[AT%]:[SI%]])</f>
        <v>0.69222580460641991</v>
      </c>
      <c r="AC218" s="76">
        <f>MIN(Table178910[[#This Row],[AT%]:[SI%]])</f>
        <v>6.25E-2</v>
      </c>
      <c r="AD218" s="76">
        <f>MAX(Table178910[[#This Row],[AT%]:[SI%]])</f>
        <v>1</v>
      </c>
      <c r="AE218" s="76">
        <f>MEDIAN(Table178910[[#This Row],[AT%]:[SI%]])</f>
        <v>0.73176532769556024</v>
      </c>
      <c r="AM218"/>
      <c r="AN218"/>
      <c r="AO218"/>
      <c r="AP218"/>
      <c r="AQ218"/>
      <c r="AR218"/>
      <c r="AS218"/>
      <c r="AT218"/>
    </row>
    <row r="219" spans="1:46">
      <c r="A219" s="79" t="s">
        <v>287</v>
      </c>
      <c r="B219" s="92">
        <f>Table15[[#This Row],[AT%]]</f>
        <v>1</v>
      </c>
      <c r="C219" s="92">
        <f>Table15[[#This Row],[BE%]]</f>
        <v>0.70324189526184544</v>
      </c>
      <c r="D219" s="92">
        <f>Table15[[#This Row],[CY%]]</f>
        <v>0.65189873417721522</v>
      </c>
      <c r="E219" s="92">
        <f>Table15[[#This Row],[CZ%]]</f>
        <v>1</v>
      </c>
      <c r="F219" s="92">
        <f>Table15[[#This Row],[DE-BavPrivSec%]]</f>
        <v>0.94285714285714284</v>
      </c>
      <c r="G219" s="92">
        <f>Table15[[#This Row],[DK%]]</f>
        <v>0.97916666666666663</v>
      </c>
      <c r="H219" s="98">
        <f>Table15[[#This Row],[EE%]]</f>
        <v>0.8125</v>
      </c>
      <c r="I219" s="92">
        <f>Table15[[#This Row],[EDPS%]]</f>
        <v>0.86956521739130432</v>
      </c>
      <c r="J219" s="92">
        <f>Table15[[#This Row],[EL%]]</f>
        <v>0.8928571428571429</v>
      </c>
      <c r="K219" s="92">
        <f>Table15[[#This Row],[ES%]]</f>
        <v>0.27</v>
      </c>
      <c r="L219" s="98">
        <f>Table15[[#This Row],[FI%]]</f>
        <v>0.88</v>
      </c>
      <c r="M219" s="92">
        <f>Table15[[#This Row],[FR%]]</f>
        <v>0.9285714285714286</v>
      </c>
      <c r="N219" s="98">
        <f>Table15[[#This Row],[HR%]]</f>
        <v>0.72451336192675686</v>
      </c>
      <c r="O219" s="98">
        <f>Table15[[#This Row],[HU%]]</f>
        <v>0.91791044776119401</v>
      </c>
      <c r="P219" s="98">
        <f>Table15[[#This Row],[IE%]]</f>
        <v>0.93939393939393945</v>
      </c>
      <c r="Q219" s="98">
        <f>Table15[[#This Row],[IT%]]</f>
        <v>0.90909090909090906</v>
      </c>
      <c r="R219" s="98">
        <f>Table15[[#This Row],[LI%]]</f>
        <v>0.73239436619718312</v>
      </c>
      <c r="S219" s="92">
        <f>Table15[[#This Row],[LT%]]</f>
        <v>0.88888888888888884</v>
      </c>
      <c r="T219" s="98">
        <f>Table15[[#This Row],[LV%]]</f>
        <v>0.93296089385474856</v>
      </c>
      <c r="U219" s="92">
        <f>Table15[[#This Row],[MT%]]</f>
        <v>0.64220183486238536</v>
      </c>
      <c r="V219" s="98">
        <f>Table15[[#This Row],[NL%]]</f>
        <v>0.61945031712473575</v>
      </c>
      <c r="W219" s="92"/>
      <c r="X219" s="98">
        <f>Table15[[#This Row],[PT%]]</f>
        <v>0.76480000000000004</v>
      </c>
      <c r="Y219" s="92">
        <f>Table15[[#This Row],[SE%]]</f>
        <v>1</v>
      </c>
      <c r="Z219" s="99">
        <f>Table15[[#This Row],[SI%]]</f>
        <v>0.87262569832402237</v>
      </c>
      <c r="AA219" s="106"/>
      <c r="AB219" s="76">
        <f>AVERAGE(Table178910[[#This Row],[AT%]:[SI%]])</f>
        <v>0.8281203702169796</v>
      </c>
      <c r="AC219" s="76">
        <f>MIN(Table178910[[#This Row],[AT%]:[SI%]])</f>
        <v>0.27</v>
      </c>
      <c r="AD219" s="76">
        <f>MAX(Table178910[[#This Row],[AT%]:[SI%]])</f>
        <v>1</v>
      </c>
      <c r="AE219" s="76">
        <f>MEDIAN(Table178910[[#This Row],[AT%]:[SI%]])</f>
        <v>0.88444444444444437</v>
      </c>
      <c r="AM219"/>
      <c r="AN219"/>
      <c r="AO219"/>
      <c r="AP219"/>
      <c r="AQ219"/>
      <c r="AR219"/>
      <c r="AS219"/>
      <c r="AT219"/>
    </row>
    <row r="220" spans="1:46">
      <c r="A220" s="79" t="s">
        <v>288</v>
      </c>
      <c r="B220" s="92">
        <f>Table15[[#This Row],[AT%]]</f>
        <v>0</v>
      </c>
      <c r="C220" s="92">
        <f>Table15[[#This Row],[BE%]]</f>
        <v>0.10723192019950124</v>
      </c>
      <c r="D220" s="92">
        <f>Table15[[#This Row],[CY%]]</f>
        <v>4.4303797468354431E-2</v>
      </c>
      <c r="E220" s="92">
        <f>Table15[[#This Row],[CZ%]]</f>
        <v>7.1428571428571425E-2</v>
      </c>
      <c r="F220" s="92">
        <f>Table15[[#This Row],[DE-BavPrivSec%]]</f>
        <v>0.11428571428571428</v>
      </c>
      <c r="G220" s="92">
        <f>Table15[[#This Row],[DK%]]</f>
        <v>0.32291666666666669</v>
      </c>
      <c r="H220" s="98">
        <f>Table15[[#This Row],[EE%]]</f>
        <v>0.25</v>
      </c>
      <c r="I220" s="92">
        <f>Table15[[#This Row],[EDPS%]]</f>
        <v>0.10144927536231885</v>
      </c>
      <c r="J220" s="92">
        <f>Table15[[#This Row],[EL%]]</f>
        <v>3.5714285714285712E-2</v>
      </c>
      <c r="K220" s="92">
        <f>Table15[[#This Row],[ES%]]</f>
        <v>6.9000000000000006E-2</v>
      </c>
      <c r="L220" s="98">
        <f>Table15[[#This Row],[FI%]]</f>
        <v>0</v>
      </c>
      <c r="M220" s="92">
        <f>Table15[[#This Row],[FR%]]</f>
        <v>0.2857142857142857</v>
      </c>
      <c r="N220" s="98">
        <f>Table15[[#This Row],[HR%]]</f>
        <v>5.2787858792477729E-2</v>
      </c>
      <c r="O220" s="98">
        <f>Table15[[#This Row],[HU%]]</f>
        <v>0.11194029850746269</v>
      </c>
      <c r="P220" s="98">
        <f>Table15[[#This Row],[IE%]]</f>
        <v>0.13636363636363635</v>
      </c>
      <c r="Q220" s="98">
        <f>Table15[[#This Row],[IT%]]</f>
        <v>7.2727272727272724E-2</v>
      </c>
      <c r="R220" s="98">
        <f>Table15[[#This Row],[LI%]]</f>
        <v>7.0422535211267609E-2</v>
      </c>
      <c r="S220" s="92">
        <f>Table15[[#This Row],[LT%]]</f>
        <v>0</v>
      </c>
      <c r="T220" s="98">
        <f>Table15[[#This Row],[LV%]]</f>
        <v>4.4692737430167599E-2</v>
      </c>
      <c r="U220" s="92">
        <f>Table15[[#This Row],[MT%]]</f>
        <v>2.7522935779816515E-2</v>
      </c>
      <c r="V220" s="98">
        <f>Table15[[#This Row],[NL%]]</f>
        <v>4.2283298097251586E-2</v>
      </c>
      <c r="W220" s="92"/>
      <c r="X220" s="98">
        <f>Table15[[#This Row],[PT%]]</f>
        <v>7.0400000000000004E-2</v>
      </c>
      <c r="Y220" s="92">
        <f>Table15[[#This Row],[SE%]]</f>
        <v>0</v>
      </c>
      <c r="Z220" s="99">
        <f>Table15[[#This Row],[SI%]]</f>
        <v>5.1396648044692739E-2</v>
      </c>
      <c r="AA220" s="106"/>
      <c r="AB220" s="76">
        <f>AVERAGE(Table178910[[#This Row],[AT%]:[SI%]])</f>
        <v>8.6774239074739301E-2</v>
      </c>
      <c r="AC220" s="76">
        <f>MIN(Table178910[[#This Row],[AT%]:[SI%]])</f>
        <v>0</v>
      </c>
      <c r="AD220" s="76">
        <f>MAX(Table178910[[#This Row],[AT%]:[SI%]])</f>
        <v>0.32291666666666669</v>
      </c>
      <c r="AE220" s="76">
        <f>MEDIAN(Table178910[[#This Row],[AT%]:[SI%]])</f>
        <v>6.9700000000000012E-2</v>
      </c>
      <c r="AM220"/>
      <c r="AN220"/>
      <c r="AO220"/>
      <c r="AP220"/>
      <c r="AQ220"/>
      <c r="AR220"/>
      <c r="AS220"/>
      <c r="AT220"/>
    </row>
    <row r="221" spans="1:46">
      <c r="A221" s="79" t="s">
        <v>289</v>
      </c>
      <c r="B221" s="92">
        <f>Table15[[#This Row],[AT%]]</f>
        <v>1</v>
      </c>
      <c r="C221" s="92">
        <f>Table15[[#This Row],[BE%]]</f>
        <v>0.54364089775561097</v>
      </c>
      <c r="D221" s="92">
        <f>Table15[[#This Row],[CY%]]</f>
        <v>0.30063291139240506</v>
      </c>
      <c r="E221" s="92">
        <f>Table15[[#This Row],[CZ%]]</f>
        <v>0.6428571428571429</v>
      </c>
      <c r="F221" s="92">
        <f>Table15[[#This Row],[DE-BavPrivSec%]]</f>
        <v>0.88571428571428568</v>
      </c>
      <c r="G221" s="92">
        <f>Table15[[#This Row],[DK%]]</f>
        <v>0.85416666666666663</v>
      </c>
      <c r="H221" s="98">
        <f>Table15[[#This Row],[EE%]]</f>
        <v>0.625</v>
      </c>
      <c r="I221" s="92">
        <f>Table15[[#This Row],[EDPS%]]</f>
        <v>0.75362318840579712</v>
      </c>
      <c r="J221" s="92">
        <f>Table15[[#This Row],[EL%]]</f>
        <v>0.6071428571428571</v>
      </c>
      <c r="K221" s="92">
        <f>Table15[[#This Row],[ES%]]</f>
        <v>0.14000000000000001</v>
      </c>
      <c r="L221" s="98">
        <f>Table15[[#This Row],[FI%]]</f>
        <v>0.78</v>
      </c>
      <c r="M221" s="92">
        <f>Table15[[#This Row],[FR%]]</f>
        <v>0.9285714285714286</v>
      </c>
      <c r="N221" s="98">
        <f>Table15[[#This Row],[HR%]]</f>
        <v>0.12438139227977565</v>
      </c>
      <c r="O221" s="98">
        <f>Table15[[#This Row],[HU%]]</f>
        <v>0.20895522388059701</v>
      </c>
      <c r="P221" s="98">
        <f>Table15[[#This Row],[IE%]]</f>
        <v>0.65151515151515149</v>
      </c>
      <c r="Q221" s="98">
        <f>Table15[[#This Row],[IT%]]</f>
        <v>0.6</v>
      </c>
      <c r="R221" s="98">
        <f>Table15[[#This Row],[LI%]]</f>
        <v>0.28169014084507044</v>
      </c>
      <c r="S221" s="92">
        <f>Table15[[#This Row],[LT%]]</f>
        <v>0.55555555555555558</v>
      </c>
      <c r="T221" s="98">
        <f>Table15[[#This Row],[LV%]]</f>
        <v>0.46927374301675978</v>
      </c>
      <c r="U221" s="92">
        <f>Table15[[#This Row],[MT%]]</f>
        <v>0.42201834862385323</v>
      </c>
      <c r="V221" s="98">
        <f>Table15[[#This Row],[NL%]]</f>
        <v>0.53276955602537002</v>
      </c>
      <c r="W221" s="92"/>
      <c r="X221" s="98">
        <f>Table15[[#This Row],[PT%]]</f>
        <v>0.42399999999999999</v>
      </c>
      <c r="Y221" s="92">
        <f>Table15[[#This Row],[SE%]]</f>
        <v>0.41666666666666669</v>
      </c>
      <c r="Z221" s="99">
        <f>Table15[[#This Row],[SI%]]</f>
        <v>0.19329608938547485</v>
      </c>
      <c r="AA221" s="106"/>
      <c r="AB221" s="76">
        <f>AVERAGE(Table178910[[#This Row],[AT%]:[SI%]])</f>
        <v>0.53922796859585287</v>
      </c>
      <c r="AC221" s="76">
        <f>MIN(Table178910[[#This Row],[AT%]:[SI%]])</f>
        <v>0.12438139227977565</v>
      </c>
      <c r="AD221" s="76">
        <f>MAX(Table178910[[#This Row],[AT%]:[SI%]])</f>
        <v>1</v>
      </c>
      <c r="AE221" s="76">
        <f>MEDIAN(Table178910[[#This Row],[AT%]:[SI%]])</f>
        <v>0.54959822665558322</v>
      </c>
      <c r="AM221"/>
      <c r="AN221"/>
      <c r="AO221"/>
      <c r="AP221"/>
      <c r="AQ221"/>
      <c r="AR221"/>
      <c r="AS221"/>
      <c r="AT221"/>
    </row>
    <row r="222" spans="1:46">
      <c r="A222" s="79" t="s">
        <v>290</v>
      </c>
      <c r="B222" s="92">
        <f>Table15[[#This Row],[AT%]]</f>
        <v>0</v>
      </c>
      <c r="C222" s="92">
        <f>Table15[[#This Row],[BE%]]</f>
        <v>0.30423940149625933</v>
      </c>
      <c r="D222" s="92">
        <f>Table15[[#This Row],[CY%]]</f>
        <v>0.18037974683544303</v>
      </c>
      <c r="E222" s="92">
        <f>Table15[[#This Row],[CZ%]]</f>
        <v>0</v>
      </c>
      <c r="F222" s="92">
        <f>Table15[[#This Row],[DE-BavPrivSec%]]</f>
        <v>0.2857142857142857</v>
      </c>
      <c r="G222" s="92">
        <f>Table15[[#This Row],[DK%]]</f>
        <v>0.22916666666666666</v>
      </c>
      <c r="H222" s="98">
        <f>Table15[[#This Row],[EE%]]</f>
        <v>0.25</v>
      </c>
      <c r="I222" s="92">
        <f>Table15[[#This Row],[EDPS%]]</f>
        <v>0.21739130434782608</v>
      </c>
      <c r="J222" s="92">
        <f>Table15[[#This Row],[EL%]]</f>
        <v>3.5714285714285712E-2</v>
      </c>
      <c r="K222" s="92">
        <f>Table15[[#This Row],[ES%]]</f>
        <v>0.153</v>
      </c>
      <c r="L222" s="98">
        <f>Table15[[#This Row],[FI%]]</f>
        <v>0.06</v>
      </c>
      <c r="M222" s="92">
        <f>Table15[[#This Row],[FR%]]</f>
        <v>0.42857142857142855</v>
      </c>
      <c r="N222" s="98">
        <f>Table15[[#This Row],[HR%]]</f>
        <v>0.27911580336522601</v>
      </c>
      <c r="O222" s="98">
        <f>Table15[[#This Row],[HU%]]</f>
        <v>0.22388059701492538</v>
      </c>
      <c r="P222" s="98">
        <f>Table15[[#This Row],[IE%]]</f>
        <v>0.42424242424242425</v>
      </c>
      <c r="Q222" s="98">
        <f>Table15[[#This Row],[IT%]]</f>
        <v>0.27272727272727271</v>
      </c>
      <c r="R222" s="98">
        <f>Table15[[#This Row],[LI%]]</f>
        <v>0.11267605633802817</v>
      </c>
      <c r="S222" s="92">
        <f>Table15[[#This Row],[LT%]]</f>
        <v>0.22222222222222221</v>
      </c>
      <c r="T222" s="98">
        <f>Table15[[#This Row],[LV%]]</f>
        <v>0.11731843575418995</v>
      </c>
      <c r="U222" s="92">
        <f>Table15[[#This Row],[MT%]]</f>
        <v>0.27522935779816515</v>
      </c>
      <c r="V222" s="98">
        <f>Table15[[#This Row],[NL%]]</f>
        <v>0.13847780126849896</v>
      </c>
      <c r="W222" s="92"/>
      <c r="X222" s="98">
        <f>Table15[[#This Row],[PT%]]</f>
        <v>0.18720000000000001</v>
      </c>
      <c r="Y222" s="92">
        <f>Table15[[#This Row],[SE%]]</f>
        <v>0</v>
      </c>
      <c r="Z222" s="99">
        <f>Table15[[#This Row],[SI%]]</f>
        <v>0.15418994413407822</v>
      </c>
      <c r="AA222" s="106"/>
      <c r="AB222" s="76">
        <f>AVERAGE(Table178910[[#This Row],[AT%]:[SI%]])</f>
        <v>0.18964404309213437</v>
      </c>
      <c r="AC222" s="76">
        <f>MIN(Table178910[[#This Row],[AT%]:[SI%]])</f>
        <v>0</v>
      </c>
      <c r="AD222" s="76">
        <f>MAX(Table178910[[#This Row],[AT%]:[SI%]])</f>
        <v>0.42857142857142855</v>
      </c>
      <c r="AE222" s="76">
        <f>MEDIAN(Table178910[[#This Row],[AT%]:[SI%]])</f>
        <v>0.20229565217391304</v>
      </c>
      <c r="AM222"/>
      <c r="AN222"/>
      <c r="AO222"/>
      <c r="AP222"/>
      <c r="AQ222"/>
      <c r="AR222"/>
      <c r="AS222"/>
      <c r="AT222"/>
    </row>
    <row r="223" spans="1:46">
      <c r="A223" s="79" t="s">
        <v>168</v>
      </c>
      <c r="B223" s="92">
        <f>Table15[[#This Row],[AT%]]</f>
        <v>0</v>
      </c>
      <c r="C223" s="92">
        <f>Table15[[#This Row],[BE%]]</f>
        <v>4.488778054862843E-2</v>
      </c>
      <c r="D223" s="92">
        <f>Table15[[#This Row],[CY%]]</f>
        <v>9.8101265822784806E-2</v>
      </c>
      <c r="E223" s="92">
        <f>Table15[[#This Row],[CZ%]]</f>
        <v>0</v>
      </c>
      <c r="F223" s="92" t="str">
        <f>Table15[[#This Row],[DE-BavPrivSec%]]</f>
        <v/>
      </c>
      <c r="G223" s="92">
        <f>Table15[[#This Row],[DK%]]</f>
        <v>0</v>
      </c>
      <c r="H223" s="98">
        <f>Table15[[#This Row],[EE%]]</f>
        <v>0</v>
      </c>
      <c r="I223" s="92">
        <f>Table15[[#This Row],[EDPS%]]</f>
        <v>0</v>
      </c>
      <c r="J223" s="92">
        <f>Table15[[#This Row],[EL%]]</f>
        <v>7.1428571428571425E-2</v>
      </c>
      <c r="K223" s="92">
        <f>Table15[[#This Row],[ES%]]</f>
        <v>0</v>
      </c>
      <c r="L223" s="98">
        <f>Table15[[#This Row],[FI%]]</f>
        <v>0.02</v>
      </c>
      <c r="M223" s="92">
        <f>Table15[[#This Row],[FR%]]</f>
        <v>0</v>
      </c>
      <c r="N223" s="98">
        <f>Table15[[#This Row],[HR%]]</f>
        <v>0.10623556581986143</v>
      </c>
      <c r="O223" s="98">
        <f>Table15[[#This Row],[HU%]]</f>
        <v>5.2238805970149252E-2</v>
      </c>
      <c r="P223" s="98">
        <f>Table15[[#This Row],[IE%]]</f>
        <v>0</v>
      </c>
      <c r="Q223" s="98">
        <f>Table15[[#This Row],[IT%]]</f>
        <v>0</v>
      </c>
      <c r="R223" s="98">
        <f>Table15[[#This Row],[LI%]]</f>
        <v>0.14084507042253522</v>
      </c>
      <c r="S223" s="92">
        <f>Table15[[#This Row],[LT%]]</f>
        <v>0</v>
      </c>
      <c r="T223" s="98">
        <f>Table15[[#This Row],[LV%]]</f>
        <v>1.11731843575419E-2</v>
      </c>
      <c r="U223" s="92">
        <f>Table15[[#This Row],[MT%]]</f>
        <v>7.3394495412844041E-2</v>
      </c>
      <c r="V223" s="98">
        <f>Table15[[#This Row],[NL%]]</f>
        <v>9.7251585623678652E-2</v>
      </c>
      <c r="W223" s="92"/>
      <c r="X223" s="98">
        <f>Table15[[#This Row],[PT%]]</f>
        <v>8.9599999999999999E-2</v>
      </c>
      <c r="Y223" s="92">
        <f>Table15[[#This Row],[SE%]]</f>
        <v>0</v>
      </c>
      <c r="Z223" s="99">
        <f>Table15[[#This Row],[SI%]]</f>
        <v>3.128491620111732E-2</v>
      </c>
      <c r="AA223" s="106"/>
      <c r="AB223" s="76">
        <f>AVERAGE(Table178910[[#This Row],[AT%]:[SI%]])</f>
        <v>3.6367010504683148E-2</v>
      </c>
      <c r="AC223" s="76">
        <f>MIN(Table178910[[#This Row],[AT%]:[SI%]])</f>
        <v>0</v>
      </c>
      <c r="AD223" s="76">
        <f>MAX(Table178910[[#This Row],[AT%]:[SI%]])</f>
        <v>0.14084507042253522</v>
      </c>
      <c r="AE223" s="76">
        <f>MEDIAN(Table178910[[#This Row],[AT%]:[SI%]])</f>
        <v>1.11731843575419E-2</v>
      </c>
      <c r="AM223"/>
      <c r="AN223"/>
      <c r="AO223"/>
      <c r="AP223"/>
      <c r="AQ223"/>
      <c r="AR223"/>
      <c r="AS223"/>
      <c r="AT223"/>
    </row>
    <row r="224" spans="1:46" s="58" customFormat="1">
      <c r="A224" s="83" t="s">
        <v>340</v>
      </c>
      <c r="B224" s="96" t="str">
        <f>Table15[[#This Row],[AT%]]</f>
        <v/>
      </c>
      <c r="C224" s="96" t="str">
        <f>Table15[[#This Row],[BE%]]</f>
        <v/>
      </c>
      <c r="D224" s="96" t="str">
        <f>Table15[[#This Row],[CY%]]</f>
        <v/>
      </c>
      <c r="E224" s="96" t="str">
        <f>Table15[[#This Row],[CZ%]]</f>
        <v/>
      </c>
      <c r="F224" s="96" t="str">
        <f>Table15[[#This Row],[DE-BavPrivSec%]]</f>
        <v/>
      </c>
      <c r="G224" s="96">
        <f>Table15[[#This Row],[DK%]]</f>
        <v>1.0416666666666666E-2</v>
      </c>
      <c r="H224" s="96" t="str">
        <f>Table15[[#This Row],[EE%]]</f>
        <v/>
      </c>
      <c r="I224" s="96" t="str">
        <f>Table15[[#This Row],[EDPS%]]</f>
        <v/>
      </c>
      <c r="J224" s="96" t="str">
        <f>Table15[[#This Row],[EL%]]</f>
        <v/>
      </c>
      <c r="K224" s="96" t="str">
        <f>Table15[[#This Row],[ES%]]</f>
        <v/>
      </c>
      <c r="L224" s="96" t="str">
        <f>Table15[[#This Row],[FI%]]</f>
        <v/>
      </c>
      <c r="M224" s="96" t="str">
        <f>Table15[[#This Row],[FR%]]</f>
        <v/>
      </c>
      <c r="N224" s="96" t="str">
        <f>Table15[[#This Row],[HR%]]</f>
        <v/>
      </c>
      <c r="O224" s="96" t="str">
        <f>Table15[[#This Row],[HU%]]</f>
        <v/>
      </c>
      <c r="P224" s="96" t="str">
        <f>Table15[[#This Row],[IE%]]</f>
        <v/>
      </c>
      <c r="Q224" s="96" t="str">
        <f>Table15[[#This Row],[IT%]]</f>
        <v/>
      </c>
      <c r="R224" s="96" t="str">
        <f>Table15[[#This Row],[LI%]]</f>
        <v/>
      </c>
      <c r="S224" s="96" t="str">
        <f>Table15[[#This Row],[LT%]]</f>
        <v/>
      </c>
      <c r="T224" s="96" t="str">
        <f>Table15[[#This Row],[LV%]]</f>
        <v/>
      </c>
      <c r="U224" s="96" t="str">
        <f>Table15[[#This Row],[MT%]]</f>
        <v/>
      </c>
      <c r="V224" s="96" t="str">
        <f>Table15[[#This Row],[NL%]]</f>
        <v/>
      </c>
      <c r="W224" s="96"/>
      <c r="X224" s="96" t="str">
        <f>Table15[[#This Row],[PT%]]</f>
        <v/>
      </c>
      <c r="Y224" s="96" t="str">
        <f>Table15[[#This Row],[SE%]]</f>
        <v/>
      </c>
      <c r="Z224" s="97" t="str">
        <f>Table15[[#This Row],[SI%]]</f>
        <v/>
      </c>
      <c r="AA224" s="56"/>
      <c r="AB224" s="76"/>
      <c r="AC224" s="76"/>
      <c r="AD224" s="76"/>
      <c r="AE224" s="76"/>
      <c r="AF224" s="56"/>
      <c r="AG224" s="56"/>
      <c r="AH224" s="56"/>
    </row>
    <row r="225" spans="1:46" ht="71.25">
      <c r="A225" s="82" t="s">
        <v>291</v>
      </c>
      <c r="B225" s="92" t="str">
        <f>Table15[[#This Row],[AT%]]</f>
        <v/>
      </c>
      <c r="C225" s="98" t="str">
        <f>Table15[[#This Row],[BE%]]</f>
        <v/>
      </c>
      <c r="D225" s="98" t="str">
        <f>Table15[[#This Row],[CY%]]</f>
        <v/>
      </c>
      <c r="E225" s="98" t="str">
        <f>Table15[[#This Row],[CZ%]]</f>
        <v/>
      </c>
      <c r="F225" s="92" t="str">
        <f>Table15[[#This Row],[DE-BavPrivSec%]]</f>
        <v/>
      </c>
      <c r="G225" s="98" t="str">
        <f>Table15[[#This Row],[DK%]]</f>
        <v/>
      </c>
      <c r="H225" s="98" t="str">
        <f>Table15[[#This Row],[EE%]]</f>
        <v/>
      </c>
      <c r="I225" s="98" t="str">
        <f>Table15[[#This Row],[EDPS%]]</f>
        <v/>
      </c>
      <c r="J225" s="92" t="str">
        <f>Table15[[#This Row],[EL%]]</f>
        <v/>
      </c>
      <c r="K225" s="92" t="str">
        <f>Table15[[#This Row],[ES%]]</f>
        <v/>
      </c>
      <c r="L225" s="98" t="str">
        <f>Table15[[#This Row],[FI%]]</f>
        <v/>
      </c>
      <c r="M225" s="92" t="str">
        <f>Table15[[#This Row],[FR%]]</f>
        <v/>
      </c>
      <c r="N225" s="98" t="str">
        <f>Table15[[#This Row],[HR%]]</f>
        <v/>
      </c>
      <c r="O225" s="98" t="str">
        <f>Table15[[#This Row],[HU%]]</f>
        <v/>
      </c>
      <c r="P225" s="98" t="str">
        <f>Table15[[#This Row],[IE%]]</f>
        <v/>
      </c>
      <c r="Q225" s="98" t="str">
        <f>Table15[[#This Row],[IT%]]</f>
        <v/>
      </c>
      <c r="R225" s="98" t="str">
        <f>Table15[[#This Row],[LI%]]</f>
        <v/>
      </c>
      <c r="S225" s="92" t="str">
        <f>Table15[[#This Row],[LT%]]</f>
        <v/>
      </c>
      <c r="T225" s="98" t="str">
        <f>Table15[[#This Row],[LV%]]</f>
        <v/>
      </c>
      <c r="U225" s="92" t="str">
        <f>Table15[[#This Row],[MT%]]</f>
        <v/>
      </c>
      <c r="V225" s="98" t="str">
        <f>Table15[[#This Row],[NL%]]</f>
        <v/>
      </c>
      <c r="W225" s="92"/>
      <c r="X225" s="98" t="str">
        <f>Table15[[#This Row],[PT%]]</f>
        <v/>
      </c>
      <c r="Y225" s="92" t="str">
        <f>Table15[[#This Row],[SE%]]</f>
        <v/>
      </c>
      <c r="Z225" s="99" t="str">
        <f>Table15[[#This Row],[SI%]]</f>
        <v/>
      </c>
      <c r="AA225" s="106"/>
      <c r="AB225" s="77" t="s">
        <v>316</v>
      </c>
      <c r="AC225" s="77" t="s">
        <v>317</v>
      </c>
      <c r="AD225" s="77" t="s">
        <v>318</v>
      </c>
      <c r="AE225" s="77" t="s">
        <v>319</v>
      </c>
      <c r="AM225"/>
      <c r="AN225"/>
      <c r="AO225"/>
      <c r="AP225"/>
      <c r="AQ225"/>
      <c r="AR225"/>
      <c r="AS225"/>
      <c r="AT225"/>
    </row>
    <row r="226" spans="1:46" ht="23.25">
      <c r="A226" s="79" t="s">
        <v>292</v>
      </c>
      <c r="B226" s="92">
        <f>Table15[[#This Row],[AT%]]</f>
        <v>0</v>
      </c>
      <c r="C226" s="92">
        <f>Table15[[#This Row],[BE%]]</f>
        <v>0.96259351620947631</v>
      </c>
      <c r="D226" s="92">
        <f>Table15[[#This Row],[CY%]]</f>
        <v>0</v>
      </c>
      <c r="E226" s="92">
        <f>Table15[[#This Row],[CZ%]]</f>
        <v>0</v>
      </c>
      <c r="F226" s="92">
        <f>Table15[[#This Row],[DE-BavPrivSec%]]</f>
        <v>1</v>
      </c>
      <c r="G226" s="92">
        <f>Table15[[#This Row],[DK%]]</f>
        <v>0.98958333333333337</v>
      </c>
      <c r="H226" s="98">
        <f>Table15[[#This Row],[EE%]]</f>
        <v>0</v>
      </c>
      <c r="I226" s="92">
        <f>Table15[[#This Row],[EDPS%]]</f>
        <v>0.98550724637681164</v>
      </c>
      <c r="J226" s="92">
        <f>Table15[[#This Row],[EL%]]</f>
        <v>0</v>
      </c>
      <c r="K226" s="92">
        <f>Table15[[#This Row],[ES%]]</f>
        <v>0</v>
      </c>
      <c r="L226" s="98">
        <f>Table15[[#This Row],[FI%]]</f>
        <v>0</v>
      </c>
      <c r="M226" s="92">
        <f>Table15[[#This Row],[FR%]]</f>
        <v>0</v>
      </c>
      <c r="N226" s="98">
        <f>Table15[[#This Row],[HR%]]</f>
        <v>0</v>
      </c>
      <c r="O226" s="98">
        <f>Table15[[#This Row],[HU%]]</f>
        <v>0.97014925373134331</v>
      </c>
      <c r="P226" s="98">
        <f>Table15[[#This Row],[IE%]]</f>
        <v>0</v>
      </c>
      <c r="Q226" s="98">
        <f>Table15[[#This Row],[IT%]]</f>
        <v>1</v>
      </c>
      <c r="R226" s="98">
        <f>Table15[[#This Row],[LI%]]</f>
        <v>0.95774647887323938</v>
      </c>
      <c r="S226" s="92">
        <f>Table15[[#This Row],[LT%]]</f>
        <v>0</v>
      </c>
      <c r="T226" s="98">
        <f>Table15[[#This Row],[LV%]]</f>
        <v>0.98324022346368711</v>
      </c>
      <c r="U226" s="92">
        <f>Table15[[#This Row],[MT%]]</f>
        <v>0.95412844036697253</v>
      </c>
      <c r="V226" s="98">
        <f>Table15[[#This Row],[NL%]]</f>
        <v>0.93868921775898517</v>
      </c>
      <c r="W226" s="92"/>
      <c r="X226" s="98">
        <f>Table15[[#This Row],[PT%]]</f>
        <v>0.98880000000000001</v>
      </c>
      <c r="Y226" s="92">
        <f>Table15[[#This Row],[SE%]]</f>
        <v>0</v>
      </c>
      <c r="Z226" s="99">
        <f>Table15[[#This Row],[SI%]]</f>
        <v>0</v>
      </c>
      <c r="AA226" s="106"/>
      <c r="AB226" s="76">
        <f>AVERAGE(Table178910[[#This Row],[AT%]:[SI%]])</f>
        <v>0.4471015712547437</v>
      </c>
      <c r="AC226" s="76">
        <f>MIN(Table178910[[#This Row],[AT%]:[SI%]])</f>
        <v>0</v>
      </c>
      <c r="AD226" s="76">
        <f>MAX(Table178910[[#This Row],[AT%]:[SI%]])</f>
        <v>1</v>
      </c>
      <c r="AE226" s="76">
        <f>MEDIAN(Table178910[[#This Row],[AT%]:[SI%]])</f>
        <v>0</v>
      </c>
      <c r="AM226"/>
      <c r="AN226"/>
      <c r="AO226"/>
      <c r="AP226"/>
      <c r="AQ226"/>
      <c r="AR226"/>
      <c r="AS226"/>
      <c r="AT226"/>
    </row>
    <row r="227" spans="1:46">
      <c r="A227" s="79" t="s">
        <v>293</v>
      </c>
      <c r="B227" s="92">
        <f>Table15[[#This Row],[AT%]]</f>
        <v>1</v>
      </c>
      <c r="C227" s="92">
        <f>Table15[[#This Row],[BE%]]</f>
        <v>0.95012468827930174</v>
      </c>
      <c r="D227" s="92">
        <f>Table15[[#This Row],[CY%]]</f>
        <v>0.94303797468354433</v>
      </c>
      <c r="E227" s="92">
        <f>Table15[[#This Row],[CZ%]]</f>
        <v>1</v>
      </c>
      <c r="F227" s="92">
        <f>Table15[[#This Row],[DE-BavPrivSec%]]</f>
        <v>0.97142857142857142</v>
      </c>
      <c r="G227" s="92">
        <f>Table15[[#This Row],[DK%]]</f>
        <v>0.98958333333333337</v>
      </c>
      <c r="H227" s="98">
        <f>Table15[[#This Row],[EE%]]</f>
        <v>1</v>
      </c>
      <c r="I227" s="92">
        <f>Table15[[#This Row],[EDPS%]]</f>
        <v>0.97101449275362317</v>
      </c>
      <c r="J227" s="92">
        <f>Table15[[#This Row],[EL%]]</f>
        <v>1</v>
      </c>
      <c r="K227" s="92">
        <f>Table15[[#This Row],[ES%]]</f>
        <v>0.72</v>
      </c>
      <c r="L227" s="98">
        <f>Table15[[#This Row],[FI%]]</f>
        <v>0.96</v>
      </c>
      <c r="M227" s="92">
        <f>Table15[[#This Row],[FR%]]</f>
        <v>0.8571428571428571</v>
      </c>
      <c r="N227" s="98">
        <f>Table15[[#This Row],[HR%]]</f>
        <v>0.9218079841636424</v>
      </c>
      <c r="O227" s="98">
        <f>Table15[[#This Row],[HU%]]</f>
        <v>0.97014925373134331</v>
      </c>
      <c r="P227" s="98">
        <f>Table15[[#This Row],[IE%]]</f>
        <v>1</v>
      </c>
      <c r="Q227" s="98">
        <f>Table15[[#This Row],[IT%]]</f>
        <v>1</v>
      </c>
      <c r="R227" s="98">
        <f>Table15[[#This Row],[LI%]]</f>
        <v>0.94366197183098588</v>
      </c>
      <c r="S227" s="92">
        <f>Table15[[#This Row],[LT%]]</f>
        <v>1</v>
      </c>
      <c r="T227" s="98">
        <f>Table15[[#This Row],[LV%]]</f>
        <v>0.97206703910614523</v>
      </c>
      <c r="U227" s="92">
        <f>Table15[[#This Row],[MT%]]</f>
        <v>0.92660550458715596</v>
      </c>
      <c r="V227" s="98">
        <f>Table15[[#This Row],[NL%]]</f>
        <v>0.92071881606765327</v>
      </c>
      <c r="W227" s="92"/>
      <c r="X227" s="98">
        <f>Table15[[#This Row],[PT%]]</f>
        <v>0.97760000000000002</v>
      </c>
      <c r="Y227" s="92">
        <f>Table15[[#This Row],[SE%]]</f>
        <v>1</v>
      </c>
      <c r="Z227" s="99">
        <f>Table15[[#This Row],[SI%]]</f>
        <v>0.87486033519553075</v>
      </c>
      <c r="AA227" s="106"/>
      <c r="AB227" s="76">
        <f>AVERAGE(Table178910[[#This Row],[AT%]:[SI%]])</f>
        <v>0.95290845092932008</v>
      </c>
      <c r="AC227" s="76">
        <f>MIN(Table178910[[#This Row],[AT%]:[SI%]])</f>
        <v>0.72</v>
      </c>
      <c r="AD227" s="76">
        <f>MAX(Table178910[[#This Row],[AT%]:[SI%]])</f>
        <v>1</v>
      </c>
      <c r="AE227" s="76">
        <f>MEDIAN(Table178910[[#This Row],[AT%]:[SI%]])</f>
        <v>0.97122153209109729</v>
      </c>
      <c r="AM227"/>
      <c r="AN227"/>
      <c r="AO227"/>
      <c r="AP227"/>
      <c r="AQ227"/>
      <c r="AR227"/>
      <c r="AS227"/>
      <c r="AT227"/>
    </row>
    <row r="228" spans="1:46" ht="23.25">
      <c r="A228" s="79" t="s">
        <v>294</v>
      </c>
      <c r="B228" s="92">
        <f>Table15[[#This Row],[AT%]]</f>
        <v>0.18181818181818182</v>
      </c>
      <c r="C228" s="92">
        <f>Table15[[#This Row],[BE%]]</f>
        <v>0.23192019950124687</v>
      </c>
      <c r="D228" s="92">
        <f>Table15[[#This Row],[CY%]]</f>
        <v>0.23101265822784811</v>
      </c>
      <c r="E228" s="92">
        <f>Table15[[#This Row],[CZ%]]</f>
        <v>0.14285714285714285</v>
      </c>
      <c r="F228" s="92">
        <f>Table15[[#This Row],[DE-BavPrivSec%]]</f>
        <v>0.45714285714285713</v>
      </c>
      <c r="G228" s="92">
        <f>Table15[[#This Row],[DK%]]</f>
        <v>0.32291666666666669</v>
      </c>
      <c r="H228" s="98">
        <f>Table15[[#This Row],[EE%]]</f>
        <v>0.375</v>
      </c>
      <c r="I228" s="92">
        <f>Table15[[#This Row],[EDPS%]]</f>
        <v>0.36231884057971014</v>
      </c>
      <c r="J228" s="92">
        <f>Table15[[#This Row],[EL%]]</f>
        <v>0.21428571428571427</v>
      </c>
      <c r="K228" s="92">
        <f>Table15[[#This Row],[ES%]]</f>
        <v>0.15</v>
      </c>
      <c r="L228" s="98">
        <f>Table15[[#This Row],[FI%]]</f>
        <v>0.2</v>
      </c>
      <c r="M228" s="92">
        <f>Table15[[#This Row],[FR%]]</f>
        <v>0.42857142857142855</v>
      </c>
      <c r="N228" s="98">
        <f>Table15[[#This Row],[HR%]]</f>
        <v>0.11085450346420324</v>
      </c>
      <c r="O228" s="98">
        <f>Table15[[#This Row],[HU%]]</f>
        <v>0.12686567164179105</v>
      </c>
      <c r="P228" s="98">
        <f>Table15[[#This Row],[IE%]]</f>
        <v>0.25757575757575757</v>
      </c>
      <c r="Q228" s="98">
        <f>Table15[[#This Row],[IT%]]</f>
        <v>9.0909090909090912E-2</v>
      </c>
      <c r="R228" s="98">
        <f>Table15[[#This Row],[LI%]]</f>
        <v>0.15492957746478872</v>
      </c>
      <c r="S228" s="92">
        <f>Table15[[#This Row],[LT%]]</f>
        <v>0.22222222222222221</v>
      </c>
      <c r="T228" s="98">
        <f>Table15[[#This Row],[LV%]]</f>
        <v>5.5865921787709494E-2</v>
      </c>
      <c r="U228" s="92">
        <f>Table15[[#This Row],[MT%]]</f>
        <v>0.21100917431192662</v>
      </c>
      <c r="V228" s="98">
        <f>Table15[[#This Row],[NL%]]</f>
        <v>0.23784355179704017</v>
      </c>
      <c r="W228" s="92"/>
      <c r="X228" s="98">
        <f>Table15[[#This Row],[PT%]]</f>
        <v>0.1232</v>
      </c>
      <c r="Y228" s="92">
        <f>Table15[[#This Row],[SE%]]</f>
        <v>6.25E-2</v>
      </c>
      <c r="Z228" s="99">
        <f>Table15[[#This Row],[SI%]]</f>
        <v>8.2681564245810052E-2</v>
      </c>
      <c r="AA228" s="106"/>
      <c r="AB228" s="76">
        <f>AVERAGE(Table178910[[#This Row],[AT%]:[SI%]])</f>
        <v>0.20976253021129732</v>
      </c>
      <c r="AC228" s="76">
        <f>MIN(Table178910[[#This Row],[AT%]:[SI%]])</f>
        <v>5.5865921787709494E-2</v>
      </c>
      <c r="AD228" s="76">
        <f>MAX(Table178910[[#This Row],[AT%]:[SI%]])</f>
        <v>0.45714285714285713</v>
      </c>
      <c r="AE228" s="76">
        <f>MEDIAN(Table178910[[#This Row],[AT%]:[SI%]])</f>
        <v>0.20550458715596331</v>
      </c>
      <c r="AM228"/>
      <c r="AN228"/>
      <c r="AO228"/>
      <c r="AP228"/>
      <c r="AQ228"/>
      <c r="AR228"/>
      <c r="AS228"/>
      <c r="AT228"/>
    </row>
    <row r="229" spans="1:46">
      <c r="A229" s="79" t="s">
        <v>295</v>
      </c>
      <c r="B229" s="92">
        <f>Table15[[#This Row],[AT%]]</f>
        <v>0.72727272727272729</v>
      </c>
      <c r="C229" s="92">
        <f>Table15[[#This Row],[BE%]]</f>
        <v>0.54613466334164584</v>
      </c>
      <c r="D229" s="92">
        <f>Table15[[#This Row],[CY%]]</f>
        <v>6.0126582278481014E-2</v>
      </c>
      <c r="E229" s="92">
        <f>Table15[[#This Row],[CZ%]]</f>
        <v>0.9285714285714286</v>
      </c>
      <c r="F229" s="92">
        <f>Table15[[#This Row],[DE-BavPrivSec%]]</f>
        <v>0.65714285714285714</v>
      </c>
      <c r="G229" s="92">
        <f>Table15[[#This Row],[DK%]]</f>
        <v>0.98958333333333337</v>
      </c>
      <c r="H229" s="98">
        <f>Table15[[#This Row],[EE%]]</f>
        <v>0.75</v>
      </c>
      <c r="I229" s="92">
        <f>Table15[[#This Row],[EDPS%]]</f>
        <v>0.53623188405797106</v>
      </c>
      <c r="J229" s="92">
        <f>Table15[[#This Row],[EL%]]</f>
        <v>1</v>
      </c>
      <c r="K229" s="92">
        <f>Table15[[#This Row],[ES%]]</f>
        <v>0.15</v>
      </c>
      <c r="L229" s="98">
        <f>Table15[[#This Row],[FI%]]</f>
        <v>0.24</v>
      </c>
      <c r="M229" s="92">
        <f>Table15[[#This Row],[FR%]]</f>
        <v>0.2857142857142857</v>
      </c>
      <c r="N229" s="98">
        <f>Table15[[#This Row],[HR%]]</f>
        <v>0.67502474430880899</v>
      </c>
      <c r="O229" s="98">
        <f>Table15[[#This Row],[HU%]]</f>
        <v>0.82089552238805974</v>
      </c>
      <c r="P229" s="98">
        <f>Table15[[#This Row],[IE%]]</f>
        <v>0.68181818181818177</v>
      </c>
      <c r="Q229" s="98">
        <f>Table15[[#This Row],[IT%]]</f>
        <v>0.36363636363636365</v>
      </c>
      <c r="R229" s="98">
        <f>Table15[[#This Row],[LI%]]</f>
        <v>0.647887323943662</v>
      </c>
      <c r="S229" s="92">
        <f>Table15[[#This Row],[LT%]]</f>
        <v>0.44444444444444442</v>
      </c>
      <c r="T229" s="98">
        <f>Table15[[#This Row],[LV%]]</f>
        <v>0.69273743016759781</v>
      </c>
      <c r="U229" s="92">
        <f>Table15[[#This Row],[MT%]]</f>
        <v>0.29357798165137616</v>
      </c>
      <c r="V229" s="98">
        <f>Table15[[#This Row],[NL%]]</f>
        <v>0.61839323467230445</v>
      </c>
      <c r="W229" s="92"/>
      <c r="X229" s="98">
        <f>Table15[[#This Row],[PT%]]</f>
        <v>0.43680000000000002</v>
      </c>
      <c r="Y229" s="92">
        <f>Table15[[#This Row],[SE%]]</f>
        <v>0.25</v>
      </c>
      <c r="Z229" s="99">
        <f>Table15[[#This Row],[SI%]]</f>
        <v>0.63687150837988826</v>
      </c>
      <c r="AA229" s="106"/>
      <c r="AB229" s="76">
        <f>AVERAGE(Table178910[[#This Row],[AT%]:[SI%]])</f>
        <v>0.55970268738014239</v>
      </c>
      <c r="AC229" s="76">
        <f>MIN(Table178910[[#This Row],[AT%]:[SI%]])</f>
        <v>6.0126582278481014E-2</v>
      </c>
      <c r="AD229" s="76">
        <f>MAX(Table178910[[#This Row],[AT%]:[SI%]])</f>
        <v>1</v>
      </c>
      <c r="AE229" s="76">
        <f>MEDIAN(Table178910[[#This Row],[AT%]:[SI%]])</f>
        <v>0.6276323715260963</v>
      </c>
      <c r="AM229"/>
      <c r="AN229"/>
      <c r="AO229"/>
      <c r="AP229"/>
      <c r="AQ229"/>
      <c r="AR229"/>
      <c r="AS229"/>
      <c r="AT229"/>
    </row>
    <row r="230" spans="1:46">
      <c r="A230" s="79" t="s">
        <v>296</v>
      </c>
      <c r="B230" s="92">
        <f>Table15[[#This Row],[AT%]]</f>
        <v>0.63636363636363635</v>
      </c>
      <c r="C230" s="92">
        <f>Table15[[#This Row],[BE%]]</f>
        <v>0.52867830423940154</v>
      </c>
      <c r="D230" s="92">
        <f>Table15[[#This Row],[CY%]]</f>
        <v>0.47784810126582278</v>
      </c>
      <c r="E230" s="92">
        <f>Table15[[#This Row],[CZ%]]</f>
        <v>0.9285714285714286</v>
      </c>
      <c r="F230" s="92">
        <f>Table15[[#This Row],[DE-BavPrivSec%]]</f>
        <v>0.91428571428571426</v>
      </c>
      <c r="G230" s="92">
        <f>Table15[[#This Row],[DK%]]</f>
        <v>0.98958333333333337</v>
      </c>
      <c r="H230" s="98">
        <f>Table15[[#This Row],[EE%]]</f>
        <v>0.875</v>
      </c>
      <c r="I230" s="92">
        <f>Table15[[#This Row],[EDPS%]]</f>
        <v>0.50724637681159424</v>
      </c>
      <c r="J230" s="92">
        <f>Table15[[#This Row],[EL%]]</f>
        <v>0.6785714285714286</v>
      </c>
      <c r="K230" s="92">
        <f>Table15[[#This Row],[ES%]]</f>
        <v>0.15</v>
      </c>
      <c r="L230" s="98">
        <f>Table15[[#This Row],[FI%]]</f>
        <v>0.64</v>
      </c>
      <c r="M230" s="92">
        <f>Table15[[#This Row],[FR%]]</f>
        <v>7.1428571428571425E-2</v>
      </c>
      <c r="N230" s="98">
        <f>Table15[[#This Row],[HR%]]</f>
        <v>0.65786869020125371</v>
      </c>
      <c r="O230" s="98">
        <f>Table15[[#This Row],[HU%]]</f>
        <v>0.64179104477611937</v>
      </c>
      <c r="P230" s="98">
        <f>Table15[[#This Row],[IE%]]</f>
        <v>0.81818181818181823</v>
      </c>
      <c r="Q230" s="98">
        <f>Table15[[#This Row],[IT%]]</f>
        <v>0.65454545454545454</v>
      </c>
      <c r="R230" s="98">
        <f>Table15[[#This Row],[LI%]]</f>
        <v>0.71830985915492962</v>
      </c>
      <c r="S230" s="92">
        <f>Table15[[#This Row],[LT%]]</f>
        <v>0.55555555555555558</v>
      </c>
      <c r="T230" s="98">
        <f>Table15[[#This Row],[LV%]]</f>
        <v>0.42458100558659218</v>
      </c>
      <c r="U230" s="92">
        <f>Table15[[#This Row],[MT%]]</f>
        <v>0.46788990825688076</v>
      </c>
      <c r="V230" s="98">
        <f>Table15[[#This Row],[NL%]]</f>
        <v>0.41120507399577166</v>
      </c>
      <c r="W230" s="92"/>
      <c r="X230" s="98">
        <f>Table15[[#This Row],[PT%]]</f>
        <v>0.53280000000000005</v>
      </c>
      <c r="Y230" s="92">
        <f>Table15[[#This Row],[SE%]]</f>
        <v>4.1666666666666664E-2</v>
      </c>
      <c r="Z230" s="99">
        <f>Table15[[#This Row],[SI%]]</f>
        <v>0.49497206703910612</v>
      </c>
      <c r="AA230" s="106"/>
      <c r="AB230" s="76">
        <f>AVERAGE(Table178910[[#This Row],[AT%]:[SI%]])</f>
        <v>0.5757060016179617</v>
      </c>
      <c r="AC230" s="76">
        <f>MIN(Table178910[[#This Row],[AT%]:[SI%]])</f>
        <v>4.1666666666666664E-2</v>
      </c>
      <c r="AD230" s="76">
        <f>MAX(Table178910[[#This Row],[AT%]:[SI%]])</f>
        <v>0.98958333333333337</v>
      </c>
      <c r="AE230" s="76">
        <f>MEDIAN(Table178910[[#This Row],[AT%]:[SI%]])</f>
        <v>0.59595959595959602</v>
      </c>
      <c r="AM230"/>
      <c r="AN230"/>
      <c r="AO230"/>
      <c r="AP230"/>
      <c r="AQ230"/>
      <c r="AR230"/>
      <c r="AS230"/>
      <c r="AT230"/>
    </row>
    <row r="231" spans="1:46">
      <c r="A231" s="79" t="s">
        <v>297</v>
      </c>
      <c r="B231" s="92">
        <f>Table15[[#This Row],[AT%]]</f>
        <v>0.27272727272727271</v>
      </c>
      <c r="C231" s="92">
        <f>Table15[[#This Row],[BE%]]</f>
        <v>5.4862842892768077E-2</v>
      </c>
      <c r="D231" s="92">
        <f>Table15[[#This Row],[CY%]]</f>
        <v>7.2784810126582278E-2</v>
      </c>
      <c r="E231" s="92">
        <f>Table15[[#This Row],[CZ%]]</f>
        <v>0.21428571428571427</v>
      </c>
      <c r="F231" s="92">
        <f>Table15[[#This Row],[DE-BavPrivSec%]]</f>
        <v>0.17142857142857143</v>
      </c>
      <c r="G231" s="92">
        <f>Table15[[#This Row],[DK%]]</f>
        <v>0.98958333333333337</v>
      </c>
      <c r="H231" s="98">
        <f>Table15[[#This Row],[EE%]]</f>
        <v>6.25E-2</v>
      </c>
      <c r="I231" s="92">
        <f>Table15[[#This Row],[EDPS%]]</f>
        <v>0.15942028985507245</v>
      </c>
      <c r="J231" s="92">
        <f>Table15[[#This Row],[EL%]]</f>
        <v>7.1428571428571425E-2</v>
      </c>
      <c r="K231" s="92">
        <f>Table15[[#This Row],[ES%]]</f>
        <v>0</v>
      </c>
      <c r="L231" s="98">
        <f>Table15[[#This Row],[FI%]]</f>
        <v>0.08</v>
      </c>
      <c r="M231" s="92">
        <f>Table15[[#This Row],[FR%]]</f>
        <v>0.21428571428571427</v>
      </c>
      <c r="N231" s="98">
        <f>Table15[[#This Row],[HR%]]</f>
        <v>0</v>
      </c>
      <c r="O231" s="98">
        <f>Table15[[#This Row],[HU%]]</f>
        <v>0.1044776119402985</v>
      </c>
      <c r="P231" s="98">
        <f>Table15[[#This Row],[IE%]]</f>
        <v>6.0606060606060608E-2</v>
      </c>
      <c r="Q231" s="98">
        <f>Table15[[#This Row],[IT%]]</f>
        <v>0.16363636363636364</v>
      </c>
      <c r="R231" s="98">
        <f>Table15[[#This Row],[LI%]]</f>
        <v>4.2253521126760563E-2</v>
      </c>
      <c r="S231" s="92">
        <f>Table15[[#This Row],[LT%]]</f>
        <v>0</v>
      </c>
      <c r="T231" s="98">
        <f>Table15[[#This Row],[LV%]]</f>
        <v>1.6759776536312849E-2</v>
      </c>
      <c r="U231" s="92">
        <f>Table15[[#This Row],[MT%]]</f>
        <v>1.834862385321101E-2</v>
      </c>
      <c r="V231" s="98">
        <f>Table15[[#This Row],[NL%]]</f>
        <v>5.6025369978858354E-2</v>
      </c>
      <c r="W231" s="92"/>
      <c r="X231" s="98">
        <f>Table15[[#This Row],[PT%]]</f>
        <v>0.10879999999999999</v>
      </c>
      <c r="Y231" s="92">
        <f>Table15[[#This Row],[SE%]]</f>
        <v>0</v>
      </c>
      <c r="Z231" s="99">
        <f>Table15[[#This Row],[SI%]]</f>
        <v>3.6871508379888271E-2</v>
      </c>
      <c r="AA231" s="106"/>
      <c r="AB231" s="76">
        <f>AVERAGE(Table178910[[#This Row],[AT%]:[SI%]])</f>
        <v>0.12379524818422309</v>
      </c>
      <c r="AC231" s="76">
        <f>MIN(Table178910[[#This Row],[AT%]:[SI%]])</f>
        <v>0</v>
      </c>
      <c r="AD231" s="76">
        <f>MAX(Table178910[[#This Row],[AT%]:[SI%]])</f>
        <v>0.98958333333333337</v>
      </c>
      <c r="AE231" s="76">
        <f>MEDIAN(Table178910[[#This Row],[AT%]:[SI%]])</f>
        <v>6.6964285714285712E-2</v>
      </c>
      <c r="AM231"/>
      <c r="AN231"/>
      <c r="AO231"/>
      <c r="AP231"/>
      <c r="AQ231"/>
      <c r="AR231"/>
      <c r="AS231"/>
      <c r="AT231"/>
    </row>
    <row r="232" spans="1:46">
      <c r="A232" s="79" t="s">
        <v>298</v>
      </c>
      <c r="B232" s="92">
        <f>Table15[[#This Row],[AT%]]</f>
        <v>0</v>
      </c>
      <c r="C232" s="92">
        <f>Table15[[#This Row],[BE%]]</f>
        <v>1.9950124688279301E-2</v>
      </c>
      <c r="D232" s="92">
        <f>Table15[[#This Row],[CY%]]</f>
        <v>9.4936708860759497E-3</v>
      </c>
      <c r="E232" s="92">
        <f>Table15[[#This Row],[CZ%]]</f>
        <v>0</v>
      </c>
      <c r="F232" s="92">
        <f>Table15[[#This Row],[DE-BavPrivSec%]]</f>
        <v>0</v>
      </c>
      <c r="G232" s="92">
        <f>Table15[[#This Row],[DK%]]</f>
        <v>0</v>
      </c>
      <c r="H232" s="98">
        <f>Table15[[#This Row],[EE%]]</f>
        <v>0</v>
      </c>
      <c r="I232" s="92">
        <f>Table15[[#This Row],[EDPS%]]</f>
        <v>1.4492753623188406E-2</v>
      </c>
      <c r="J232" s="92">
        <f>Table15[[#This Row],[EL%]]</f>
        <v>0</v>
      </c>
      <c r="K232" s="92">
        <f>Table15[[#This Row],[ES%]]</f>
        <v>0</v>
      </c>
      <c r="L232" s="98">
        <f>Table15[[#This Row],[FI%]]</f>
        <v>0</v>
      </c>
      <c r="M232" s="92">
        <f>Table15[[#This Row],[FR%]]</f>
        <v>0</v>
      </c>
      <c r="N232" s="98">
        <f>Table15[[#This Row],[HR%]]</f>
        <v>1.9795447047179148E-3</v>
      </c>
      <c r="O232" s="98">
        <f>Table15[[#This Row],[HU%]]</f>
        <v>0</v>
      </c>
      <c r="P232" s="98">
        <f>Table15[[#This Row],[IE%]]</f>
        <v>0</v>
      </c>
      <c r="Q232" s="98">
        <f>Table15[[#This Row],[IT%]]</f>
        <v>0</v>
      </c>
      <c r="R232" s="98">
        <f>Table15[[#This Row],[LI%]]</f>
        <v>0</v>
      </c>
      <c r="S232" s="92">
        <f>Table15[[#This Row],[LT%]]</f>
        <v>0</v>
      </c>
      <c r="T232" s="98">
        <f>Table15[[#This Row],[LV%]]</f>
        <v>0</v>
      </c>
      <c r="U232" s="92">
        <f>Table15[[#This Row],[MT%]]</f>
        <v>0</v>
      </c>
      <c r="V232" s="98">
        <f>Table15[[#This Row],[NL%]]</f>
        <v>8.4566596194503175E-3</v>
      </c>
      <c r="W232" s="92"/>
      <c r="X232" s="98">
        <f>Table15[[#This Row],[PT%]]</f>
        <v>4.7999999999999996E-3</v>
      </c>
      <c r="Y232" s="92">
        <f>Table15[[#This Row],[SE%]]</f>
        <v>0</v>
      </c>
      <c r="Z232" s="99">
        <f>Table15[[#This Row],[SI%]]</f>
        <v>2.2346368715083797E-3</v>
      </c>
      <c r="AA232" s="106"/>
      <c r="AB232" s="76">
        <f>AVERAGE(Table178910[[#This Row],[AT%]:[SI%]])</f>
        <v>2.5586412663841777E-3</v>
      </c>
      <c r="AC232" s="76">
        <f>MIN(Table178910[[#This Row],[AT%]:[SI%]])</f>
        <v>0</v>
      </c>
      <c r="AD232" s="76">
        <f>MAX(Table178910[[#This Row],[AT%]:[SI%]])</f>
        <v>1.9950124688279301E-2</v>
      </c>
      <c r="AE232" s="76">
        <f>MEDIAN(Table178910[[#This Row],[AT%]:[SI%]])</f>
        <v>0</v>
      </c>
      <c r="AM232"/>
      <c r="AN232"/>
      <c r="AO232"/>
      <c r="AP232"/>
      <c r="AQ232"/>
      <c r="AR232"/>
      <c r="AS232"/>
      <c r="AT232"/>
    </row>
    <row r="233" spans="1:46">
      <c r="A233" s="85" t="s">
        <v>299</v>
      </c>
      <c r="B233" s="92">
        <f>Table15[[#This Row],[AT%]]</f>
        <v>0</v>
      </c>
      <c r="C233" s="92">
        <f>Table15[[#This Row],[BE%]]</f>
        <v>1.7456359102244388E-2</v>
      </c>
      <c r="D233" s="92">
        <f>Table15[[#This Row],[CY%]]</f>
        <v>2.5316455696202531E-2</v>
      </c>
      <c r="E233" s="92">
        <f>Table15[[#This Row],[CZ%]]</f>
        <v>0</v>
      </c>
      <c r="F233" s="92" t="str">
        <f>Table15[[#This Row],[DE-BavPrivSec%]]</f>
        <v/>
      </c>
      <c r="G233" s="92">
        <f>Table15[[#This Row],[DK%]]</f>
        <v>1.0416666666666666E-2</v>
      </c>
      <c r="H233" s="98">
        <f>Table15[[#This Row],[EE%]]</f>
        <v>0</v>
      </c>
      <c r="I233" s="92">
        <f>Table15[[#This Row],[EDPS%]]</f>
        <v>0</v>
      </c>
      <c r="J233" s="92">
        <f>Table15[[#This Row],[EL%]]</f>
        <v>0</v>
      </c>
      <c r="K233" s="92">
        <f>Table15[[#This Row],[ES%]]</f>
        <v>0</v>
      </c>
      <c r="L233" s="98">
        <f>Table15[[#This Row],[FI%]]</f>
        <v>0</v>
      </c>
      <c r="M233" s="92">
        <f>Table15[[#This Row],[FR%]]</f>
        <v>0</v>
      </c>
      <c r="N233" s="98">
        <f>Table15[[#This Row],[HR%]]</f>
        <v>6.0376113493896405E-2</v>
      </c>
      <c r="O233" s="98">
        <f>Table15[[#This Row],[HU%]]</f>
        <v>2.9850746268656716E-2</v>
      </c>
      <c r="P233" s="98">
        <f>Table15[[#This Row],[IE%]]</f>
        <v>0</v>
      </c>
      <c r="Q233" s="98">
        <f>Table15[[#This Row],[IT%]]</f>
        <v>0</v>
      </c>
      <c r="R233" s="98">
        <f>Table15[[#This Row],[LI%]]</f>
        <v>4.2253521126760563E-2</v>
      </c>
      <c r="S233" s="92">
        <f>Table15[[#This Row],[LT%]]</f>
        <v>0</v>
      </c>
      <c r="T233" s="98">
        <f>Table15[[#This Row],[LV%]]</f>
        <v>1.6759776536312849E-2</v>
      </c>
      <c r="U233" s="92">
        <f>Table15[[#This Row],[MT%]]</f>
        <v>4.5871559633027525E-2</v>
      </c>
      <c r="V233" s="98">
        <f>Table15[[#This Row],[NL%]]</f>
        <v>2.3255813953488372E-2</v>
      </c>
      <c r="W233" s="92"/>
      <c r="X233" s="98">
        <f>Table15[[#This Row],[PT%]]</f>
        <v>6.4000000000000003E-3</v>
      </c>
      <c r="Y233" s="92">
        <f>Table15[[#This Row],[SE%]]</f>
        <v>0</v>
      </c>
      <c r="Z233" s="99">
        <f>Table15[[#This Row],[SI%]]</f>
        <v>9.9441340782122911E-2</v>
      </c>
      <c r="AA233" s="106"/>
      <c r="AB233" s="76">
        <f>AVERAGE(Table178910[[#This Row],[AT%]:[SI%]])</f>
        <v>1.6408624054755606E-2</v>
      </c>
      <c r="AC233" s="76">
        <f>MIN(Table178910[[#This Row],[AT%]:[SI%]])</f>
        <v>0</v>
      </c>
      <c r="AD233" s="76">
        <f>MAX(Table178910[[#This Row],[AT%]:[SI%]])</f>
        <v>9.9441340782122911E-2</v>
      </c>
      <c r="AE233" s="76">
        <f>MEDIAN(Table178910[[#This Row],[AT%]:[SI%]])</f>
        <v>0</v>
      </c>
      <c r="AM233"/>
      <c r="AN233"/>
      <c r="AO233"/>
      <c r="AP233"/>
      <c r="AQ233"/>
      <c r="AR233"/>
      <c r="AS233"/>
      <c r="AT233"/>
    </row>
    <row r="234" spans="1:46" ht="57">
      <c r="A234" s="82" t="s">
        <v>300</v>
      </c>
      <c r="B234" s="92" t="str">
        <f>Table15[[#This Row],[AT%]]</f>
        <v/>
      </c>
      <c r="C234" s="92" t="str">
        <f>Table15[[#This Row],[BE%]]</f>
        <v/>
      </c>
      <c r="D234" s="92" t="str">
        <f>Table15[[#This Row],[CY%]]</f>
        <v/>
      </c>
      <c r="E234" s="92" t="str">
        <f>Table15[[#This Row],[CZ%]]</f>
        <v/>
      </c>
      <c r="F234" s="92" t="str">
        <f>Table15[[#This Row],[DE-BavPrivSec%]]</f>
        <v/>
      </c>
      <c r="G234" s="92" t="str">
        <f>Table15[[#This Row],[DK%]]</f>
        <v/>
      </c>
      <c r="H234" s="98" t="str">
        <f>Table15[[#This Row],[EE%]]</f>
        <v/>
      </c>
      <c r="I234" s="92" t="str">
        <f>Table15[[#This Row],[EDPS%]]</f>
        <v/>
      </c>
      <c r="J234" s="92" t="str">
        <f>Table15[[#This Row],[EL%]]</f>
        <v/>
      </c>
      <c r="K234" s="92" t="str">
        <f>Table15[[#This Row],[ES%]]</f>
        <v/>
      </c>
      <c r="L234" s="98" t="str">
        <f>Table15[[#This Row],[FI%]]</f>
        <v/>
      </c>
      <c r="M234" s="92" t="str">
        <f>Table15[[#This Row],[FR%]]</f>
        <v/>
      </c>
      <c r="N234" s="98" t="str">
        <f>Table15[[#This Row],[HR%]]</f>
        <v/>
      </c>
      <c r="O234" s="98" t="str">
        <f>Table15[[#This Row],[HU%]]</f>
        <v/>
      </c>
      <c r="P234" s="98" t="str">
        <f>Table15[[#This Row],[IE%]]</f>
        <v/>
      </c>
      <c r="Q234" s="98" t="str">
        <f>Table15[[#This Row],[IT%]]</f>
        <v/>
      </c>
      <c r="R234" s="98" t="str">
        <f>Table15[[#This Row],[LI%]]</f>
        <v/>
      </c>
      <c r="S234" s="92" t="str">
        <f>Table15[[#This Row],[LT%]]</f>
        <v/>
      </c>
      <c r="T234" s="98" t="str">
        <f>Table15[[#This Row],[LV%]]</f>
        <v/>
      </c>
      <c r="U234" s="92" t="str">
        <f>Table15[[#This Row],[MT%]]</f>
        <v/>
      </c>
      <c r="V234" s="98" t="str">
        <f>Table15[[#This Row],[NL%]]</f>
        <v/>
      </c>
      <c r="W234" s="92"/>
      <c r="X234" s="98" t="str">
        <f>Table15[[#This Row],[PT%]]</f>
        <v/>
      </c>
      <c r="Y234" s="92" t="str">
        <f>Table15[[#This Row],[SE%]]</f>
        <v/>
      </c>
      <c r="Z234" s="99" t="str">
        <f>Table15[[#This Row],[SI%]]</f>
        <v/>
      </c>
      <c r="AA234" s="106"/>
      <c r="AB234" s="77" t="s">
        <v>316</v>
      </c>
      <c r="AC234" s="77" t="s">
        <v>317</v>
      </c>
      <c r="AD234" s="77" t="s">
        <v>318</v>
      </c>
      <c r="AE234" s="77" t="s">
        <v>319</v>
      </c>
      <c r="AM234"/>
      <c r="AN234"/>
      <c r="AO234"/>
      <c r="AP234"/>
      <c r="AQ234"/>
      <c r="AR234"/>
      <c r="AS234"/>
      <c r="AT234"/>
    </row>
    <row r="235" spans="1:46">
      <c r="A235" s="79" t="s">
        <v>232</v>
      </c>
      <c r="B235" s="92">
        <f>Table15[[#This Row],[AT%]]</f>
        <v>0.63636363636363635</v>
      </c>
      <c r="C235" s="92">
        <f>Table15[[#This Row],[BE%]]</f>
        <v>0.91271820448877805</v>
      </c>
      <c r="D235" s="92">
        <f>Table15[[#This Row],[CY%]]</f>
        <v>0.879746835443038</v>
      </c>
      <c r="E235" s="92">
        <f>Table15[[#This Row],[CZ%]]</f>
        <v>0.8571428571428571</v>
      </c>
      <c r="F235" s="92">
        <f>Table15[[#This Row],[DE-BavPrivSec%]]</f>
        <v>0.65714285714285714</v>
      </c>
      <c r="G235" s="92">
        <f>Table15[[#This Row],[DK%]]</f>
        <v>0.96875</v>
      </c>
      <c r="H235" s="98">
        <f>Table15[[#This Row],[EE%]]</f>
        <v>0.875</v>
      </c>
      <c r="I235" s="92">
        <f>Table15[[#This Row],[EDPS%]]</f>
        <v>0.91304347826086951</v>
      </c>
      <c r="J235" s="92">
        <f>Table15[[#This Row],[EL%]]</f>
        <v>0.6785714285714286</v>
      </c>
      <c r="K235" s="92">
        <f>Table15[[#This Row],[ES%]]</f>
        <v>0.98799999999999999</v>
      </c>
      <c r="L235" s="98">
        <f>Table15[[#This Row],[FI%]]</f>
        <v>0.72</v>
      </c>
      <c r="M235" s="92">
        <f>Table15[[#This Row],[FR%]]</f>
        <v>0.42857142857142855</v>
      </c>
      <c r="N235" s="98">
        <f>Table15[[#This Row],[HR%]]</f>
        <v>0.8719894424282415</v>
      </c>
      <c r="O235" s="98">
        <f>Table15[[#This Row],[HU%]]</f>
        <v>0.94029850746268662</v>
      </c>
      <c r="P235" s="98">
        <f>Table15[[#This Row],[IE%]]</f>
        <v>0.75757575757575757</v>
      </c>
      <c r="Q235" s="98">
        <f>Table15[[#This Row],[IT%]]</f>
        <v>0.49090909090909091</v>
      </c>
      <c r="R235" s="98">
        <f>Table15[[#This Row],[LI%]]</f>
        <v>0.90140845070422537</v>
      </c>
      <c r="S235" s="92">
        <f>Table15[[#This Row],[LT%]]</f>
        <v>0.88888888888888884</v>
      </c>
      <c r="T235" s="98">
        <f>Table15[[#This Row],[LV%]]</f>
        <v>0.93296089385474856</v>
      </c>
      <c r="U235" s="92">
        <f>Table15[[#This Row],[MT%]]</f>
        <v>0.84403669724770647</v>
      </c>
      <c r="V235" s="98">
        <f>Table15[[#This Row],[NL%]]</f>
        <v>0.83086680761099363</v>
      </c>
      <c r="W235" s="92"/>
      <c r="X235" s="98">
        <f>Table15[[#This Row],[PT%]]</f>
        <v>0.8528</v>
      </c>
      <c r="Y235" s="92">
        <f>Table15[[#This Row],[SE%]]</f>
        <v>0.875</v>
      </c>
      <c r="Z235" s="99">
        <f>Table15[[#This Row],[SI%]]</f>
        <v>0.96983240223463685</v>
      </c>
      <c r="AA235" s="106"/>
      <c r="AB235" s="76">
        <f>AVERAGE(Table178910[[#This Row],[AT%]:[SI%]])</f>
        <v>0.81965073603757788</v>
      </c>
      <c r="AC235" s="76">
        <f>MIN(Table178910[[#This Row],[AT%]:[SI%]])</f>
        <v>0.42857142857142855</v>
      </c>
      <c r="AD235" s="76">
        <f>MAX(Table178910[[#This Row],[AT%]:[SI%]])</f>
        <v>0.98799999999999999</v>
      </c>
      <c r="AE235" s="76">
        <f>MEDIAN(Table178910[[#This Row],[AT%]:[SI%]])</f>
        <v>0.87349472121412075</v>
      </c>
      <c r="AM235"/>
      <c r="AN235"/>
      <c r="AO235"/>
      <c r="AP235"/>
      <c r="AQ235"/>
      <c r="AR235"/>
      <c r="AS235"/>
      <c r="AT235"/>
    </row>
    <row r="236" spans="1:46">
      <c r="A236" s="79" t="s">
        <v>233</v>
      </c>
      <c r="B236" s="92">
        <f>Table15[[#This Row],[AT%]]</f>
        <v>9.0909090909090912E-2</v>
      </c>
      <c r="C236" s="92">
        <f>Table15[[#This Row],[BE%]]</f>
        <v>3.7406483790523692E-2</v>
      </c>
      <c r="D236" s="92">
        <f>Table15[[#This Row],[CY%]]</f>
        <v>2.8481012658227847E-2</v>
      </c>
      <c r="E236" s="92">
        <f>Table15[[#This Row],[CZ%]]</f>
        <v>0.14285714285714285</v>
      </c>
      <c r="F236" s="92">
        <f>Table15[[#This Row],[DE-BavPrivSec%]]</f>
        <v>0.11428571428571428</v>
      </c>
      <c r="G236" s="92">
        <f>Table15[[#This Row],[DK%]]</f>
        <v>1.0416666666666666E-2</v>
      </c>
      <c r="H236" s="98">
        <f>Table15[[#This Row],[EE%]]</f>
        <v>6.25E-2</v>
      </c>
      <c r="I236" s="92">
        <f>Table15[[#This Row],[EDPS%]]</f>
        <v>4.3478260869565216E-2</v>
      </c>
      <c r="J236" s="92">
        <f>Table15[[#This Row],[EL%]]</f>
        <v>7.1428571428571425E-2</v>
      </c>
      <c r="K236" s="92">
        <f>Table15[[#This Row],[ES%]]</f>
        <v>6.0000000000000001E-3</v>
      </c>
      <c r="L236" s="98">
        <f>Table15[[#This Row],[FI%]]</f>
        <v>0.12</v>
      </c>
      <c r="M236" s="92">
        <f>Table15[[#This Row],[FR%]]</f>
        <v>7.1428571428571425E-2</v>
      </c>
      <c r="N236" s="98">
        <f>Table15[[#This Row],[HR%]]</f>
        <v>1.9465522929726163E-2</v>
      </c>
      <c r="O236" s="98">
        <f>Table15[[#This Row],[HU%]]</f>
        <v>2.9850746268656716E-2</v>
      </c>
      <c r="P236" s="98">
        <f>Table15[[#This Row],[IE%]]</f>
        <v>7.575757575757576E-2</v>
      </c>
      <c r="Q236" s="98">
        <f>Table15[[#This Row],[IT%]]</f>
        <v>0.2</v>
      </c>
      <c r="R236" s="98">
        <f>Table15[[#This Row],[LI%]]</f>
        <v>1.4084507042253521E-2</v>
      </c>
      <c r="S236" s="92">
        <f>Table15[[#This Row],[LT%]]</f>
        <v>0.1111111111111111</v>
      </c>
      <c r="T236" s="98">
        <f>Table15[[#This Row],[LV%]]</f>
        <v>1.11731843575419E-2</v>
      </c>
      <c r="U236" s="92">
        <f>Table15[[#This Row],[MT%]]</f>
        <v>6.4220183486238536E-2</v>
      </c>
      <c r="V236" s="98">
        <f>Table15[[#This Row],[NL%]]</f>
        <v>7.1881606765327691E-2</v>
      </c>
      <c r="W236" s="92"/>
      <c r="X236" s="98">
        <f>Table15[[#This Row],[PT%]]</f>
        <v>5.7599999999999998E-2</v>
      </c>
      <c r="Y236" s="92">
        <f>Table15[[#This Row],[SE%]]</f>
        <v>4.1666666666666664E-2</v>
      </c>
      <c r="Z236" s="99">
        <f>Table15[[#This Row],[SI%]]</f>
        <v>0</v>
      </c>
      <c r="AA236" s="106"/>
      <c r="AB236" s="76">
        <f>AVERAGE(Table178910[[#This Row],[AT%]:[SI%]])</f>
        <v>6.2333442469965528E-2</v>
      </c>
      <c r="AC236" s="76">
        <f>MIN(Table178910[[#This Row],[AT%]:[SI%]])</f>
        <v>0</v>
      </c>
      <c r="AD236" s="76">
        <f>MAX(Table178910[[#This Row],[AT%]:[SI%]])</f>
        <v>0.2</v>
      </c>
      <c r="AE236" s="76">
        <f>MEDIAN(Table178910[[#This Row],[AT%]:[SI%]])</f>
        <v>6.0049999999999999E-2</v>
      </c>
      <c r="AM236"/>
      <c r="AN236"/>
      <c r="AO236"/>
      <c r="AP236"/>
      <c r="AQ236"/>
      <c r="AR236"/>
      <c r="AS236"/>
      <c r="AT236"/>
    </row>
    <row r="237" spans="1:46">
      <c r="A237" s="79" t="s">
        <v>234</v>
      </c>
      <c r="B237" s="92">
        <f>Table15[[#This Row],[AT%]]</f>
        <v>0.18181818181818182</v>
      </c>
      <c r="C237" s="92">
        <f>Table15[[#This Row],[BE%]]</f>
        <v>1.9950124688279301E-2</v>
      </c>
      <c r="D237" s="92">
        <f>Table15[[#This Row],[CY%]]</f>
        <v>3.1645569620253164E-3</v>
      </c>
      <c r="E237" s="92">
        <f>Table15[[#This Row],[CZ%]]</f>
        <v>0</v>
      </c>
      <c r="F237" s="92">
        <f>Table15[[#This Row],[DE-BavPrivSec%]]</f>
        <v>2.8571428571428571E-2</v>
      </c>
      <c r="G237" s="92">
        <f>Table15[[#This Row],[DK%]]</f>
        <v>0</v>
      </c>
      <c r="H237" s="98">
        <f>Table15[[#This Row],[EE%]]</f>
        <v>0</v>
      </c>
      <c r="I237" s="92">
        <f>Table15[[#This Row],[EDPS%]]</f>
        <v>0</v>
      </c>
      <c r="J237" s="92">
        <f>Table15[[#This Row],[EL%]]</f>
        <v>0.10714285714285714</v>
      </c>
      <c r="K237" s="92">
        <f>Table15[[#This Row],[ES%]]</f>
        <v>1E-3</v>
      </c>
      <c r="L237" s="98">
        <f>Table15[[#This Row],[FI%]]</f>
        <v>0.04</v>
      </c>
      <c r="M237" s="92">
        <f>Table15[[#This Row],[FR%]]</f>
        <v>7.1428571428571425E-2</v>
      </c>
      <c r="N237" s="98">
        <f>Table15[[#This Row],[HR%]]</f>
        <v>5.9386341141537445E-3</v>
      </c>
      <c r="O237" s="98">
        <f>Table15[[#This Row],[HU%]]</f>
        <v>0</v>
      </c>
      <c r="P237" s="98">
        <f>Table15[[#This Row],[IE%]]</f>
        <v>9.0909090909090912E-2</v>
      </c>
      <c r="Q237" s="98">
        <f>Table15[[#This Row],[IT%]]</f>
        <v>3.6363636363636362E-2</v>
      </c>
      <c r="R237" s="98">
        <f>Table15[[#This Row],[LI%]]</f>
        <v>1.4084507042253521E-2</v>
      </c>
      <c r="S237" s="92">
        <f>Table15[[#This Row],[LT%]]</f>
        <v>0</v>
      </c>
      <c r="T237" s="98">
        <f>Table15[[#This Row],[LV%]]</f>
        <v>5.5865921787709499E-3</v>
      </c>
      <c r="U237" s="92">
        <f>Table15[[#This Row],[MT%]]</f>
        <v>0</v>
      </c>
      <c r="V237" s="98">
        <f>Table15[[#This Row],[NL%]]</f>
        <v>1.6913319238900635E-2</v>
      </c>
      <c r="W237" s="92"/>
      <c r="X237" s="98">
        <f>Table15[[#This Row],[PT%]]</f>
        <v>2.5600000000000001E-2</v>
      </c>
      <c r="Y237" s="92">
        <f>Table15[[#This Row],[SE%]]</f>
        <v>4.1666666666666664E-2</v>
      </c>
      <c r="Z237" s="99">
        <f>Table15[[#This Row],[SI%]]</f>
        <v>1.0055865921787709E-2</v>
      </c>
      <c r="AA237" s="106"/>
      <c r="AB237" s="76">
        <f>AVERAGE(Table178910[[#This Row],[AT%]:[SI%]])</f>
        <v>2.9174751376941838E-2</v>
      </c>
      <c r="AC237" s="76">
        <f>MIN(Table178910[[#This Row],[AT%]:[SI%]])</f>
        <v>0</v>
      </c>
      <c r="AD237" s="76">
        <f>MAX(Table178910[[#This Row],[AT%]:[SI%]])</f>
        <v>0.18181818181818182</v>
      </c>
      <c r="AE237" s="76">
        <f>MEDIAN(Table178910[[#This Row],[AT%]:[SI%]])</f>
        <v>1.2070186482020615E-2</v>
      </c>
      <c r="AM237"/>
      <c r="AN237"/>
      <c r="AO237"/>
      <c r="AP237"/>
      <c r="AQ237"/>
      <c r="AR237"/>
      <c r="AS237"/>
      <c r="AT237"/>
    </row>
    <row r="238" spans="1:46">
      <c r="A238" s="79" t="s">
        <v>235</v>
      </c>
      <c r="B238" s="92">
        <f>Table15[[#This Row],[AT%]]</f>
        <v>0</v>
      </c>
      <c r="C238" s="92">
        <f>Table15[[#This Row],[BE%]]</f>
        <v>0</v>
      </c>
      <c r="D238" s="92">
        <f>Table15[[#This Row],[CY%]]</f>
        <v>0</v>
      </c>
      <c r="E238" s="92">
        <f>Table15[[#This Row],[CZ%]]</f>
        <v>0</v>
      </c>
      <c r="F238" s="92">
        <f>Table15[[#This Row],[DE-BavPrivSec%]]</f>
        <v>2.8571428571428571E-2</v>
      </c>
      <c r="G238" s="92">
        <f>Table15[[#This Row],[DK%]]</f>
        <v>1.0416666666666666E-2</v>
      </c>
      <c r="H238" s="98">
        <f>Table15[[#This Row],[EE%]]</f>
        <v>0</v>
      </c>
      <c r="I238" s="92">
        <f>Table15[[#This Row],[EDPS%]]</f>
        <v>1.4492753623188406E-2</v>
      </c>
      <c r="J238" s="92">
        <f>Table15[[#This Row],[EL%]]</f>
        <v>3.5714285714285712E-2</v>
      </c>
      <c r="K238" s="92">
        <f>Table15[[#This Row],[ES%]]</f>
        <v>1E-3</v>
      </c>
      <c r="L238" s="98">
        <f>Table15[[#This Row],[FI%]]</f>
        <v>0</v>
      </c>
      <c r="M238" s="92">
        <f>Table15[[#This Row],[FR%]]</f>
        <v>0.2857142857142857</v>
      </c>
      <c r="N238" s="98">
        <f>Table15[[#This Row],[HR%]]</f>
        <v>3.9590894094358297E-3</v>
      </c>
      <c r="O238" s="98">
        <f>Table15[[#This Row],[HU%]]</f>
        <v>0</v>
      </c>
      <c r="P238" s="98">
        <f>Table15[[#This Row],[IE%]]</f>
        <v>1.5151515151515152E-2</v>
      </c>
      <c r="Q238" s="98">
        <f>Table15[[#This Row],[IT%]]</f>
        <v>7.2727272727272724E-2</v>
      </c>
      <c r="R238" s="98">
        <f>Table15[[#This Row],[LI%]]</f>
        <v>0</v>
      </c>
      <c r="S238" s="92">
        <f>Table15[[#This Row],[LT%]]</f>
        <v>0</v>
      </c>
      <c r="T238" s="98">
        <f>Table15[[#This Row],[LV%]]</f>
        <v>0</v>
      </c>
      <c r="U238" s="92">
        <f>Table15[[#This Row],[MT%]]</f>
        <v>0</v>
      </c>
      <c r="V238" s="98">
        <f>Table15[[#This Row],[NL%]]</f>
        <v>8.4566596194503175E-3</v>
      </c>
      <c r="W238" s="92"/>
      <c r="X238" s="98">
        <f>Table15[[#This Row],[PT%]]</f>
        <v>9.5999999999999992E-3</v>
      </c>
      <c r="Y238" s="92">
        <f>Table15[[#This Row],[SE%]]</f>
        <v>0</v>
      </c>
      <c r="Z238" s="99">
        <f>Table15[[#This Row],[SI%]]</f>
        <v>3.3519553072625698E-3</v>
      </c>
      <c r="AA238" s="106"/>
      <c r="AB238" s="76">
        <f>AVERAGE(Table178910[[#This Row],[AT%]:[SI%]])</f>
        <v>2.0381496354366316E-2</v>
      </c>
      <c r="AC238" s="76">
        <f>MIN(Table178910[[#This Row],[AT%]:[SI%]])</f>
        <v>0</v>
      </c>
      <c r="AD238" s="76">
        <f>MAX(Table178910[[#This Row],[AT%]:[SI%]])</f>
        <v>0.2857142857142857</v>
      </c>
      <c r="AE238" s="76">
        <f>MEDIAN(Table178910[[#This Row],[AT%]:[SI%]])</f>
        <v>5.0000000000000001E-4</v>
      </c>
      <c r="AM238"/>
      <c r="AN238"/>
      <c r="AO238"/>
      <c r="AP238"/>
      <c r="AQ238"/>
      <c r="AR238"/>
      <c r="AS238"/>
      <c r="AT238"/>
    </row>
    <row r="239" spans="1:46">
      <c r="A239" s="79" t="s">
        <v>236</v>
      </c>
      <c r="B239" s="92">
        <f>Table15[[#This Row],[AT%]]</f>
        <v>9.0909090909090912E-2</v>
      </c>
      <c r="C239" s="92">
        <f>Table15[[#This Row],[BE%]]</f>
        <v>1.4962593516209476E-2</v>
      </c>
      <c r="D239" s="92">
        <f>Table15[[#This Row],[CY%]]</f>
        <v>1.2658227848101266E-2</v>
      </c>
      <c r="E239" s="92">
        <f>Table15[[#This Row],[CZ%]]</f>
        <v>0</v>
      </c>
      <c r="F239" s="92">
        <f>Table15[[#This Row],[DE-BavPrivSec%]]</f>
        <v>0.14285714285714285</v>
      </c>
      <c r="G239" s="92">
        <f>Table15[[#This Row],[DK%]]</f>
        <v>1.0416666666666666E-2</v>
      </c>
      <c r="H239" s="98">
        <f>Table15[[#This Row],[EE%]]</f>
        <v>6.25E-2</v>
      </c>
      <c r="I239" s="92">
        <f>Table15[[#This Row],[EDPS%]]</f>
        <v>2.8985507246376812E-2</v>
      </c>
      <c r="J239" s="92">
        <f>Table15[[#This Row],[EL%]]</f>
        <v>7.1428571428571425E-2</v>
      </c>
      <c r="K239" s="92">
        <f>Table15[[#This Row],[ES%]]</f>
        <v>4.0000000000000001E-3</v>
      </c>
      <c r="L239" s="98">
        <f>Table15[[#This Row],[FI%]]</f>
        <v>0.06</v>
      </c>
      <c r="M239" s="92">
        <f>Table15[[#This Row],[FR%]]</f>
        <v>7.1428571428571425E-2</v>
      </c>
      <c r="N239" s="98">
        <f>Table15[[#This Row],[HR%]]</f>
        <v>1.3856812933025405E-2</v>
      </c>
      <c r="O239" s="98">
        <f>Table15[[#This Row],[HU%]]</f>
        <v>0</v>
      </c>
      <c r="P239" s="98">
        <f>Table15[[#This Row],[IE%]]</f>
        <v>4.5454545454545456E-2</v>
      </c>
      <c r="Q239" s="98">
        <f>Table15[[#This Row],[IT%]]</f>
        <v>0.2</v>
      </c>
      <c r="R239" s="98">
        <f>Table15[[#This Row],[LI%]]</f>
        <v>0</v>
      </c>
      <c r="S239" s="92">
        <f>Table15[[#This Row],[LT%]]</f>
        <v>0</v>
      </c>
      <c r="T239" s="98">
        <f>Table15[[#This Row],[LV%]]</f>
        <v>0</v>
      </c>
      <c r="U239" s="92">
        <f>Table15[[#This Row],[MT%]]</f>
        <v>3.669724770642202E-2</v>
      </c>
      <c r="V239" s="98">
        <f>Table15[[#This Row],[NL%]]</f>
        <v>1.2684989429175475E-2</v>
      </c>
      <c r="W239" s="92"/>
      <c r="X239" s="98">
        <f>Table15[[#This Row],[PT%]]</f>
        <v>2.7199999999999998E-2</v>
      </c>
      <c r="Y239" s="92">
        <f>Table15[[#This Row],[SE%]]</f>
        <v>2.0833333333333332E-2</v>
      </c>
      <c r="Z239" s="99">
        <f>Table15[[#This Row],[SI%]]</f>
        <v>0</v>
      </c>
      <c r="AA239" s="106"/>
      <c r="AB239" s="76">
        <f>AVERAGE(Table178910[[#This Row],[AT%]:[SI%]])</f>
        <v>3.8619720864884695E-2</v>
      </c>
      <c r="AC239" s="76">
        <f>MIN(Table178910[[#This Row],[AT%]:[SI%]])</f>
        <v>0</v>
      </c>
      <c r="AD239" s="76">
        <f>MAX(Table178910[[#This Row],[AT%]:[SI%]])</f>
        <v>0.2</v>
      </c>
      <c r="AE239" s="76">
        <f>MEDIAN(Table178910[[#This Row],[AT%]:[SI%]])</f>
        <v>1.7897963424771405E-2</v>
      </c>
      <c r="AM239"/>
      <c r="AN239"/>
      <c r="AO239"/>
      <c r="AP239"/>
      <c r="AQ239"/>
      <c r="AR239"/>
      <c r="AS239"/>
      <c r="AT239"/>
    </row>
    <row r="240" spans="1:46">
      <c r="A240" s="85" t="s">
        <v>168</v>
      </c>
      <c r="B240" s="92">
        <f>Table15[[#This Row],[AT%]]</f>
        <v>0</v>
      </c>
      <c r="C240" s="92">
        <f>Table15[[#This Row],[BE%]]</f>
        <v>1.4962593516209476E-2</v>
      </c>
      <c r="D240" s="92">
        <f>Table15[[#This Row],[CY%]]</f>
        <v>5.3797468354430382E-2</v>
      </c>
      <c r="E240" s="92">
        <f>Table15[[#This Row],[CZ%]]</f>
        <v>0</v>
      </c>
      <c r="F240" s="92" t="str">
        <f>Table15[[#This Row],[DE-BavPrivSec%]]</f>
        <v/>
      </c>
      <c r="G240" s="92">
        <f>Table15[[#This Row],[DK%]]</f>
        <v>0</v>
      </c>
      <c r="H240" s="98">
        <f>Table15[[#This Row],[EE%]]</f>
        <v>0</v>
      </c>
      <c r="I240" s="92">
        <f>Table15[[#This Row],[EDPS%]]</f>
        <v>0</v>
      </c>
      <c r="J240" s="92">
        <f>Table15[[#This Row],[EL%]]</f>
        <v>3.5714285714285712E-2</v>
      </c>
      <c r="K240" s="92">
        <f>Table15[[#This Row],[ES%]]</f>
        <v>0</v>
      </c>
      <c r="L240" s="98">
        <f>Table15[[#This Row],[FI%]]</f>
        <v>0.02</v>
      </c>
      <c r="M240" s="92">
        <f>Table15[[#This Row],[FR%]]</f>
        <v>7.1428571428571425E-2</v>
      </c>
      <c r="N240" s="98">
        <f>Table15[[#This Row],[HR%]]</f>
        <v>8.4790498185417354E-2</v>
      </c>
      <c r="O240" s="98">
        <f>Table15[[#This Row],[HU%]]</f>
        <v>2.9850746268656716E-2</v>
      </c>
      <c r="P240" s="98">
        <f>Table15[[#This Row],[IE%]]</f>
        <v>1.5151515151515152E-2</v>
      </c>
      <c r="Q240" s="98">
        <f>Table15[[#This Row],[IT%]]</f>
        <v>0</v>
      </c>
      <c r="R240" s="98">
        <f>Table15[[#This Row],[LI%]]</f>
        <v>7.0422535211267609E-2</v>
      </c>
      <c r="S240" s="92">
        <f>Table15[[#This Row],[LT%]]</f>
        <v>0</v>
      </c>
      <c r="T240" s="98">
        <f>Table15[[#This Row],[LV%]]</f>
        <v>5.027932960893855E-2</v>
      </c>
      <c r="U240" s="92">
        <f>Table15[[#This Row],[MT%]]</f>
        <v>5.5045871559633031E-2</v>
      </c>
      <c r="V240" s="98">
        <f>Table15[[#This Row],[NL%]]</f>
        <v>2.9598308668076109E-2</v>
      </c>
      <c r="W240" s="92"/>
      <c r="X240" s="98">
        <f>Table15[[#This Row],[PT%]]</f>
        <v>2.7199999999999998E-2</v>
      </c>
      <c r="Y240" s="92">
        <f>Table15[[#This Row],[SE%]]</f>
        <v>0</v>
      </c>
      <c r="Z240" s="99">
        <f>Table15[[#This Row],[SI%]]</f>
        <v>1.6759776536312849E-2</v>
      </c>
      <c r="AA240" s="106"/>
      <c r="AB240" s="76">
        <f>AVERAGE(Table178910[[#This Row],[AT%]:[SI%]])</f>
        <v>2.5000065226231057E-2</v>
      </c>
      <c r="AC240" s="76">
        <f>MIN(Table178910[[#This Row],[AT%]:[SI%]])</f>
        <v>0</v>
      </c>
      <c r="AD240" s="76">
        <f>MAX(Table178910[[#This Row],[AT%]:[SI%]])</f>
        <v>8.4790498185417354E-2</v>
      </c>
      <c r="AE240" s="76">
        <f>MEDIAN(Table178910[[#This Row],[AT%]:[SI%]])</f>
        <v>1.6759776536312849E-2</v>
      </c>
      <c r="AM240"/>
      <c r="AN240"/>
      <c r="AO240"/>
      <c r="AP240"/>
      <c r="AQ240"/>
      <c r="AR240"/>
      <c r="AS240"/>
      <c r="AT240"/>
    </row>
    <row r="241" spans="1:46" ht="99.75">
      <c r="A241" s="82" t="s">
        <v>301</v>
      </c>
      <c r="B241" s="92" t="str">
        <f>Table15[[#This Row],[AT%]]</f>
        <v/>
      </c>
      <c r="C241" s="92">
        <f>Table15[[#This Row],[BE%]]</f>
        <v>0.3491271820448878</v>
      </c>
      <c r="D241" s="92">
        <f>Table15[[#This Row],[CY%]]</f>
        <v>0.48417721518987344</v>
      </c>
      <c r="E241" s="92">
        <f>Table15[[#This Row],[CZ%]]</f>
        <v>0.5</v>
      </c>
      <c r="F241" s="92">
        <f>Table15[[#This Row],[DE-BavPrivSec%]]</f>
        <v>0.22857142857142856</v>
      </c>
      <c r="G241" s="92">
        <f>Table15[[#This Row],[DK%]]</f>
        <v>0.41666666666666669</v>
      </c>
      <c r="H241" s="98" t="str">
        <f>Table15[[#This Row],[EE%]]</f>
        <v/>
      </c>
      <c r="I241" s="92">
        <f>Table15[[#This Row],[EDPS%]]</f>
        <v>0.65217391304347827</v>
      </c>
      <c r="J241" s="92">
        <f>Table15[[#This Row],[EL%]]</f>
        <v>0.8214285714285714</v>
      </c>
      <c r="K241" s="92" t="str">
        <f>Table15[[#This Row],[ES%]]</f>
        <v/>
      </c>
      <c r="L241" s="98">
        <f>Table15[[#This Row],[FI%]]</f>
        <v>0.32</v>
      </c>
      <c r="M241" s="92" t="str">
        <f>Table15[[#This Row],[FR%]]</f>
        <v/>
      </c>
      <c r="N241" s="98">
        <f>Table15[[#This Row],[HR%]]</f>
        <v>0.39063015506433518</v>
      </c>
      <c r="O241" s="98" t="str">
        <f>Table15[[#This Row],[HU%]]</f>
        <v/>
      </c>
      <c r="P241" s="98">
        <f>Table15[[#This Row],[IE%]]</f>
        <v>0.5757575757575758</v>
      </c>
      <c r="Q241" s="98">
        <f>Table15[[#This Row],[IT%]]</f>
        <v>0.52727272727272723</v>
      </c>
      <c r="R241" s="98">
        <f>Table15[[#This Row],[LI%]]</f>
        <v>0.29577464788732394</v>
      </c>
      <c r="S241" s="92">
        <f>Table15[[#This Row],[LT%]]</f>
        <v>0.44444444444444442</v>
      </c>
      <c r="T241" s="98">
        <f>Table15[[#This Row],[LV%]]</f>
        <v>0.63687150837988826</v>
      </c>
      <c r="U241" s="92">
        <f>Table15[[#This Row],[MT%]]</f>
        <v>0.57798165137614677</v>
      </c>
      <c r="V241" s="98">
        <f>Table15[[#This Row],[NL%]]</f>
        <v>0.32346723044397463</v>
      </c>
      <c r="W241" s="92"/>
      <c r="X241" s="98">
        <f>Table15[[#This Row],[PT%]]</f>
        <v>0.62239999999999995</v>
      </c>
      <c r="Y241" s="92" t="str">
        <f>Table15[[#This Row],[SE%]]</f>
        <v/>
      </c>
      <c r="Z241" s="99">
        <f>Table15[[#This Row],[SI%]]</f>
        <v>0.13519553072625698</v>
      </c>
      <c r="AA241" s="106"/>
      <c r="AB241" s="76">
        <f>AVERAGE(Table178910[[#This Row],[AT%]:[SI%]])</f>
        <v>0.46121891379431001</v>
      </c>
      <c r="AC241" s="76">
        <f>MIN(Table178910[[#This Row],[AT%]:[SI%]])</f>
        <v>0.13519553072625698</v>
      </c>
      <c r="AD241" s="76">
        <f>MAX(Table178910[[#This Row],[AT%]:[SI%]])</f>
        <v>0.8214285714285714</v>
      </c>
      <c r="AE241" s="76">
        <f>MEDIAN(Table178910[[#This Row],[AT%]:[SI%]])</f>
        <v>0.46431082981715893</v>
      </c>
      <c r="AM241"/>
      <c r="AN241"/>
      <c r="AO241"/>
      <c r="AP241"/>
      <c r="AQ241"/>
      <c r="AR241"/>
      <c r="AS241"/>
      <c r="AT241"/>
    </row>
    <row r="242" spans="1:46" ht="85.5">
      <c r="A242" s="82" t="s">
        <v>302</v>
      </c>
      <c r="B242" s="92" t="str">
        <f>Table15[[#This Row],[AT%]]</f>
        <v/>
      </c>
      <c r="C242" s="92" t="str">
        <f>Table15[[#This Row],[BE%]]</f>
        <v/>
      </c>
      <c r="D242" s="92" t="str">
        <f>Table15[[#This Row],[CY%]]</f>
        <v/>
      </c>
      <c r="E242" s="92" t="str">
        <f>Table15[[#This Row],[CZ%]]</f>
        <v/>
      </c>
      <c r="F242" s="92" t="str">
        <f>Table15[[#This Row],[DE-BavPrivSec%]]</f>
        <v/>
      </c>
      <c r="G242" s="92" t="str">
        <f>Table15[[#This Row],[DK%]]</f>
        <v/>
      </c>
      <c r="H242" s="98" t="str">
        <f>Table15[[#This Row],[EE%]]</f>
        <v/>
      </c>
      <c r="I242" s="92" t="str">
        <f>Table15[[#This Row],[EDPS%]]</f>
        <v/>
      </c>
      <c r="J242" s="92" t="str">
        <f>Table15[[#This Row],[EL%]]</f>
        <v/>
      </c>
      <c r="K242" s="92" t="str">
        <f>Table15[[#This Row],[ES%]]</f>
        <v/>
      </c>
      <c r="L242" s="98" t="str">
        <f>Table15[[#This Row],[FI%]]</f>
        <v/>
      </c>
      <c r="M242" s="92" t="str">
        <f>Table15[[#This Row],[FR%]]</f>
        <v/>
      </c>
      <c r="N242" s="98" t="str">
        <f>Table15[[#This Row],[HR%]]</f>
        <v/>
      </c>
      <c r="O242" s="98" t="str">
        <f>Table15[[#This Row],[HU%]]</f>
        <v/>
      </c>
      <c r="P242" s="98" t="str">
        <f>Table15[[#This Row],[IE%]]</f>
        <v/>
      </c>
      <c r="Q242" s="98" t="str">
        <f>Table15[[#This Row],[IT%]]</f>
        <v/>
      </c>
      <c r="R242" s="98" t="str">
        <f>Table15[[#This Row],[LI%]]</f>
        <v/>
      </c>
      <c r="S242" s="92" t="str">
        <f>Table15[[#This Row],[LT%]]</f>
        <v/>
      </c>
      <c r="T242" s="98" t="str">
        <f>Table15[[#This Row],[LV%]]</f>
        <v/>
      </c>
      <c r="U242" s="92" t="str">
        <f>Table15[[#This Row],[MT%]]</f>
        <v/>
      </c>
      <c r="V242" s="92" t="str">
        <f>Table15[[#This Row],[NL%]]</f>
        <v/>
      </c>
      <c r="W242" s="92"/>
      <c r="X242" s="98" t="str">
        <f>Table15[[#This Row],[PT%]]</f>
        <v/>
      </c>
      <c r="Y242" s="92" t="str">
        <f>Table15[[#This Row],[SE%]]</f>
        <v/>
      </c>
      <c r="Z242" s="99" t="str">
        <f>Table15[[#This Row],[SI%]]</f>
        <v/>
      </c>
      <c r="AA242" s="106"/>
      <c r="AB242" s="77" t="s">
        <v>316</v>
      </c>
      <c r="AC242" s="77" t="s">
        <v>317</v>
      </c>
      <c r="AD242" s="77" t="s">
        <v>318</v>
      </c>
      <c r="AE242" s="77" t="s">
        <v>319</v>
      </c>
      <c r="AM242"/>
      <c r="AN242"/>
      <c r="AO242"/>
      <c r="AP242"/>
      <c r="AQ242"/>
      <c r="AR242"/>
      <c r="AS242"/>
      <c r="AT242"/>
    </row>
    <row r="243" spans="1:46">
      <c r="A243" s="85" t="s">
        <v>303</v>
      </c>
      <c r="B243" s="92" t="str">
        <f>Table15[[#This Row],[AT%]]</f>
        <v/>
      </c>
      <c r="C243" s="92">
        <f>Table15[[#This Row],[BE%]]</f>
        <v>0.76558603491271815</v>
      </c>
      <c r="D243" s="92">
        <f>Table15[[#This Row],[CY%]]</f>
        <v>0.60443037974683544</v>
      </c>
      <c r="E243" s="92">
        <f>Table15[[#This Row],[CZ%]]</f>
        <v>0.5714285714285714</v>
      </c>
      <c r="F243" s="92">
        <f>Table15[[#This Row],[DE-BavPrivSec%]]</f>
        <v>0.54285714285714282</v>
      </c>
      <c r="G243" s="92">
        <f>Table15[[#This Row],[DK%]]</f>
        <v>0.39583333333333331</v>
      </c>
      <c r="H243" s="98">
        <f>Table15[[#This Row],[EE%]]</f>
        <v>0.375</v>
      </c>
      <c r="I243" s="92">
        <f>Table15[[#This Row],[EDPS%]]</f>
        <v>0.69565217391304346</v>
      </c>
      <c r="J243" s="92">
        <f>Table15[[#This Row],[EL%]]</f>
        <v>0.25</v>
      </c>
      <c r="K243" s="92" t="str">
        <f>Table15[[#This Row],[ES%]]</f>
        <v/>
      </c>
      <c r="L243" s="98">
        <f>Table15[[#This Row],[FI%]]</f>
        <v>0.9</v>
      </c>
      <c r="M243" s="92" t="str">
        <f>Table15[[#This Row],[FR%]]</f>
        <v/>
      </c>
      <c r="N243" s="98">
        <f>Table15[[#This Row],[HR%]]</f>
        <v>0.72517321016166281</v>
      </c>
      <c r="O243" s="98">
        <f>Table15[[#This Row],[HU%]]</f>
        <v>0.72388059701492535</v>
      </c>
      <c r="P243" s="98">
        <f>Table15[[#This Row],[IE%]]</f>
        <v>0.77272727272727271</v>
      </c>
      <c r="Q243" s="98">
        <f>Table15[[#This Row],[IT%]]</f>
        <v>0.69090909090909092</v>
      </c>
      <c r="R243" s="98">
        <f>Table15[[#This Row],[LI%]]</f>
        <v>0.53521126760563376</v>
      </c>
      <c r="S243" s="92">
        <f>Table15[[#This Row],[LT%]]</f>
        <v>0.66666666666666663</v>
      </c>
      <c r="T243" s="98">
        <f>Table15[[#This Row],[LV%]]</f>
        <v>0.6983240223463687</v>
      </c>
      <c r="U243" s="92">
        <f>Table15[[#This Row],[MT%]]</f>
        <v>0.80733944954128445</v>
      </c>
      <c r="V243" s="92">
        <f>Table15[[#This Row],[NL%]]</f>
        <v>0.67970401691331928</v>
      </c>
      <c r="W243" s="92"/>
      <c r="X243" s="98">
        <f>Table15[[#This Row],[PT%]]</f>
        <v>0.83520000000000005</v>
      </c>
      <c r="Y243" s="92" t="str">
        <f>Table15[[#This Row],[SE%]]</f>
        <v/>
      </c>
      <c r="Z243" s="99">
        <f>Table15[[#This Row],[SI%]]</f>
        <v>0.11173184357541899</v>
      </c>
      <c r="AA243" s="106"/>
      <c r="AB243" s="76">
        <f>AVERAGE(Table178910[[#This Row],[AT%]:[SI%]])</f>
        <v>0.61738275368266438</v>
      </c>
      <c r="AC243" s="76">
        <f>MIN(Table178910[[#This Row],[AT%]:[SI%]])</f>
        <v>0.11173184357541899</v>
      </c>
      <c r="AD243" s="76">
        <f>MAX(Table178910[[#This Row],[AT%]:[SI%]])</f>
        <v>0.9</v>
      </c>
      <c r="AE243" s="76">
        <f>MEDIAN(Table178910[[#This Row],[AT%]:[SI%]])</f>
        <v>0.6853065539112051</v>
      </c>
      <c r="AM243"/>
      <c r="AN243"/>
      <c r="AO243"/>
      <c r="AP243"/>
      <c r="AQ243"/>
      <c r="AR243"/>
      <c r="AS243"/>
      <c r="AT243"/>
    </row>
    <row r="244" spans="1:46">
      <c r="A244" s="85" t="s">
        <v>304</v>
      </c>
      <c r="B244" s="92" t="str">
        <f>Table15[[#This Row],[AT%]]</f>
        <v/>
      </c>
      <c r="C244" s="92">
        <f>Table15[[#This Row],[BE%]]</f>
        <v>0.28428927680798005</v>
      </c>
      <c r="D244" s="92">
        <f>Table15[[#This Row],[CY%]]</f>
        <v>0.63291139240506333</v>
      </c>
      <c r="E244" s="92">
        <f>Table15[[#This Row],[CZ%]]</f>
        <v>0.42857142857142855</v>
      </c>
      <c r="F244" s="92">
        <f>Table15[[#This Row],[DE-BavPrivSec%]]</f>
        <v>0.31428571428571428</v>
      </c>
      <c r="G244" s="92">
        <f>Table15[[#This Row],[DK%]]</f>
        <v>0.32291666666666669</v>
      </c>
      <c r="H244" s="98">
        <f>Table15[[#This Row],[EE%]]</f>
        <v>0.4375</v>
      </c>
      <c r="I244" s="92">
        <f>Table15[[#This Row],[EDPS%]]</f>
        <v>0.52173913043478259</v>
      </c>
      <c r="J244" s="92">
        <f>Table15[[#This Row],[EL%]]</f>
        <v>0.25</v>
      </c>
      <c r="K244" s="92" t="str">
        <f>Table15[[#This Row],[ES%]]</f>
        <v/>
      </c>
      <c r="L244" s="98">
        <f>Table15[[#This Row],[FI%]]</f>
        <v>0.66</v>
      </c>
      <c r="M244" s="92" t="str">
        <f>Table15[[#This Row],[FR%]]</f>
        <v/>
      </c>
      <c r="N244" s="98">
        <f>Table15[[#This Row],[HR%]]</f>
        <v>0.46453315737380402</v>
      </c>
      <c r="O244" s="98">
        <f>Table15[[#This Row],[HU%]]</f>
        <v>0.48507462686567165</v>
      </c>
      <c r="P244" s="98">
        <f>Table15[[#This Row],[IE%]]</f>
        <v>0.72727272727272729</v>
      </c>
      <c r="Q244" s="98">
        <f>Table15[[#This Row],[IT%]]</f>
        <v>0.52727272727272723</v>
      </c>
      <c r="R244" s="98">
        <f>Table15[[#This Row],[LI%]]</f>
        <v>0.56338028169014087</v>
      </c>
      <c r="S244" s="92">
        <f>Table15[[#This Row],[LT%]]</f>
        <v>0.88888888888888884</v>
      </c>
      <c r="T244" s="98">
        <f>Table15[[#This Row],[LV%]]</f>
        <v>0.4972067039106145</v>
      </c>
      <c r="U244" s="92">
        <f>Table15[[#This Row],[MT%]]</f>
        <v>0.61467889908256879</v>
      </c>
      <c r="V244" s="92">
        <f>Table15[[#This Row],[NL%]]</f>
        <v>0.56131078224101483</v>
      </c>
      <c r="W244" s="92"/>
      <c r="X244" s="98">
        <f>Table15[[#This Row],[PT%]]</f>
        <v>0.7712</v>
      </c>
      <c r="Y244" s="92" t="str">
        <f>Table15[[#This Row],[SE%]]</f>
        <v/>
      </c>
      <c r="Z244" s="99">
        <f>Table15[[#This Row],[SI%]]</f>
        <v>3.4636871508379886E-2</v>
      </c>
      <c r="AA244" s="106"/>
      <c r="AB244" s="76">
        <f>AVERAGE(Table178910[[#This Row],[AT%]:[SI%]])</f>
        <v>0.49938346376390863</v>
      </c>
      <c r="AC244" s="76">
        <f>MIN(Table178910[[#This Row],[AT%]:[SI%]])</f>
        <v>3.4636871508379886E-2</v>
      </c>
      <c r="AD244" s="76">
        <f>MAX(Table178910[[#This Row],[AT%]:[SI%]])</f>
        <v>0.88888888888888884</v>
      </c>
      <c r="AE244" s="76">
        <f>MEDIAN(Table178910[[#This Row],[AT%]:[SI%]])</f>
        <v>0.5094729171726986</v>
      </c>
      <c r="AM244"/>
      <c r="AN244"/>
      <c r="AO244"/>
      <c r="AP244"/>
      <c r="AQ244"/>
      <c r="AR244"/>
      <c r="AS244"/>
      <c r="AT244"/>
    </row>
    <row r="245" spans="1:46">
      <c r="A245" s="85" t="s">
        <v>305</v>
      </c>
      <c r="B245" s="92" t="str">
        <f>Table15[[#This Row],[AT%]]</f>
        <v/>
      </c>
      <c r="C245" s="92">
        <f>Table15[[#This Row],[BE%]]</f>
        <v>0.77805486284289271</v>
      </c>
      <c r="D245" s="92">
        <f>Table15[[#This Row],[CY%]]</f>
        <v>0.620253164556962</v>
      </c>
      <c r="E245" s="92">
        <f>Table15[[#This Row],[CZ%]]</f>
        <v>0.42857142857142855</v>
      </c>
      <c r="F245" s="92">
        <f>Table15[[#This Row],[DE-BavPrivSec%]]</f>
        <v>0.45714285714285713</v>
      </c>
      <c r="G245" s="92">
        <f>Table15[[#This Row],[DK%]]</f>
        <v>0.26041666666666669</v>
      </c>
      <c r="H245" s="98">
        <f>Table15[[#This Row],[EE%]]</f>
        <v>0.8125</v>
      </c>
      <c r="I245" s="92">
        <f>Table15[[#This Row],[EDPS%]]</f>
        <v>0.57971014492753625</v>
      </c>
      <c r="J245" s="92">
        <f>Table15[[#This Row],[EL%]]</f>
        <v>0.14285714285714285</v>
      </c>
      <c r="K245" s="92" t="str">
        <f>Table15[[#This Row],[ES%]]</f>
        <v/>
      </c>
      <c r="L245" s="98">
        <f>Table15[[#This Row],[FI%]]</f>
        <v>0.64</v>
      </c>
      <c r="M245" s="92" t="str">
        <f>Table15[[#This Row],[FR%]]</f>
        <v/>
      </c>
      <c r="N245" s="98">
        <f>Table15[[#This Row],[HR%]]</f>
        <v>0.4905971626525899</v>
      </c>
      <c r="O245" s="98">
        <f>Table15[[#This Row],[HU%]]</f>
        <v>0.67164179104477617</v>
      </c>
      <c r="P245" s="98">
        <f>Table15[[#This Row],[IE%]]</f>
        <v>0.71212121212121215</v>
      </c>
      <c r="Q245" s="98">
        <f>Table15[[#This Row],[IT%]]</f>
        <v>0.63636363636363635</v>
      </c>
      <c r="R245" s="98">
        <f>Table15[[#This Row],[LI%]]</f>
        <v>0.47887323943661969</v>
      </c>
      <c r="S245" s="92">
        <f>Table15[[#This Row],[LT%]]</f>
        <v>0.77777777777777779</v>
      </c>
      <c r="T245" s="98">
        <f>Table15[[#This Row],[LV%]]</f>
        <v>0.70949720670391059</v>
      </c>
      <c r="U245" s="92">
        <f>Table15[[#This Row],[MT%]]</f>
        <v>0.7155963302752294</v>
      </c>
      <c r="V245" s="92">
        <f>Table15[[#This Row],[NL%]]</f>
        <v>0.57188160676532773</v>
      </c>
      <c r="W245" s="92"/>
      <c r="X245" s="98">
        <f>Table15[[#This Row],[PT%]]</f>
        <v>0.77280000000000004</v>
      </c>
      <c r="Y245" s="92" t="str">
        <f>Table15[[#This Row],[SE%]]</f>
        <v/>
      </c>
      <c r="Z245" s="99">
        <f>Table15[[#This Row],[SI%]]</f>
        <v>2.9050279329608939E-2</v>
      </c>
      <c r="AA245" s="106"/>
      <c r="AB245" s="76">
        <f>AVERAGE(Table178910[[#This Row],[AT%]:[SI%]])</f>
        <v>0.56428532550180877</v>
      </c>
      <c r="AC245" s="76">
        <f>MIN(Table178910[[#This Row],[AT%]:[SI%]])</f>
        <v>2.9050279329608939E-2</v>
      </c>
      <c r="AD245" s="76">
        <f>MAX(Table178910[[#This Row],[AT%]:[SI%]])</f>
        <v>0.8125</v>
      </c>
      <c r="AE245" s="76">
        <f>MEDIAN(Table178910[[#This Row],[AT%]:[SI%]])</f>
        <v>0.62830840046029923</v>
      </c>
      <c r="AM245"/>
      <c r="AN245"/>
      <c r="AO245"/>
      <c r="AP245"/>
      <c r="AQ245"/>
      <c r="AR245"/>
      <c r="AS245"/>
      <c r="AT245"/>
    </row>
    <row r="246" spans="1:46" ht="28.5">
      <c r="A246" s="85" t="s">
        <v>306</v>
      </c>
      <c r="B246" s="92" t="str">
        <f>Table15[[#This Row],[AT%]]</f>
        <v/>
      </c>
      <c r="C246" s="92">
        <f>Table15[[#This Row],[BE%]]</f>
        <v>0.71321695760598502</v>
      </c>
      <c r="D246" s="92">
        <f>Table15[[#This Row],[CY%]]</f>
        <v>0.67405063291139244</v>
      </c>
      <c r="E246" s="92">
        <f>Table15[[#This Row],[CZ%]]</f>
        <v>0.7142857142857143</v>
      </c>
      <c r="F246" s="92">
        <f>Table15[[#This Row],[DE-BavPrivSec%]]</f>
        <v>0.31428571428571428</v>
      </c>
      <c r="G246" s="92">
        <f>Table15[[#This Row],[DK%]]</f>
        <v>0.4375</v>
      </c>
      <c r="H246" s="98">
        <f>Table15[[#This Row],[EE%]]</f>
        <v>0.8125</v>
      </c>
      <c r="I246" s="92">
        <f>Table15[[#This Row],[EDPS%]]</f>
        <v>0.65217391304347827</v>
      </c>
      <c r="J246" s="92">
        <f>Table15[[#This Row],[EL%]]</f>
        <v>0.2857142857142857</v>
      </c>
      <c r="K246" s="92" t="str">
        <f>Table15[[#This Row],[ES%]]</f>
        <v/>
      </c>
      <c r="L246" s="98">
        <f>Table15[[#This Row],[FI%]]</f>
        <v>0.6</v>
      </c>
      <c r="M246" s="92" t="str">
        <f>Table15[[#This Row],[FR%]]</f>
        <v/>
      </c>
      <c r="N246" s="98">
        <f>Table15[[#This Row],[HR%]]</f>
        <v>0.67733421313097986</v>
      </c>
      <c r="O246" s="98">
        <f>Table15[[#This Row],[HU%]]</f>
        <v>0.81343283582089554</v>
      </c>
      <c r="P246" s="98">
        <f>Table15[[#This Row],[IE%]]</f>
        <v>0.89393939393939392</v>
      </c>
      <c r="Q246" s="98">
        <f>Table15[[#This Row],[IT%]]</f>
        <v>0.76363636363636367</v>
      </c>
      <c r="R246" s="98">
        <f>Table15[[#This Row],[LI%]]</f>
        <v>0.52112676056338025</v>
      </c>
      <c r="S246" s="92">
        <f>Table15[[#This Row],[LT%]]</f>
        <v>0.88888888888888884</v>
      </c>
      <c r="T246" s="98">
        <f>Table15[[#This Row],[LV%]]</f>
        <v>0.76536312849162014</v>
      </c>
      <c r="U246" s="92">
        <f>Table15[[#This Row],[MT%]]</f>
        <v>0.80733944954128445</v>
      </c>
      <c r="V246" s="92">
        <f>Table15[[#This Row],[NL%]]</f>
        <v>0.61627906976744184</v>
      </c>
      <c r="W246" s="92"/>
      <c r="X246" s="98">
        <f>Table15[[#This Row],[PT%]]</f>
        <v>0.90559999999999996</v>
      </c>
      <c r="Y246" s="92" t="str">
        <f>Table15[[#This Row],[SE%]]</f>
        <v/>
      </c>
      <c r="Z246" s="99">
        <f>Table15[[#This Row],[SI%]]</f>
        <v>8.1564245810055863E-2</v>
      </c>
      <c r="AA246" s="106"/>
      <c r="AB246" s="76">
        <f>AVERAGE(Table178910[[#This Row],[AT%]:[SI%]])</f>
        <v>0.64691157837184377</v>
      </c>
      <c r="AC246" s="76">
        <f>MIN(Table178910[[#This Row],[AT%]:[SI%]])</f>
        <v>8.1564245810055863E-2</v>
      </c>
      <c r="AD246" s="76">
        <f>MAX(Table178910[[#This Row],[AT%]:[SI%]])</f>
        <v>0.90559999999999996</v>
      </c>
      <c r="AE246" s="76">
        <f>MEDIAN(Table178910[[#This Row],[AT%]:[SI%]])</f>
        <v>0.69527558536848244</v>
      </c>
      <c r="AM246"/>
      <c r="AN246"/>
      <c r="AO246"/>
      <c r="AP246"/>
      <c r="AQ246"/>
      <c r="AR246"/>
      <c r="AS246"/>
      <c r="AT246"/>
    </row>
    <row r="247" spans="1:46" ht="42.75">
      <c r="A247" s="85" t="s">
        <v>307</v>
      </c>
      <c r="B247" s="92" t="str">
        <f>Table15[[#This Row],[AT%]]</f>
        <v/>
      </c>
      <c r="C247" s="92">
        <f>Table15[[#This Row],[BE%]]</f>
        <v>0.70573566084788031</v>
      </c>
      <c r="D247" s="92">
        <f>Table15[[#This Row],[CY%]]</f>
        <v>0.47784810126582278</v>
      </c>
      <c r="E247" s="92">
        <f>Table15[[#This Row],[CZ%]]</f>
        <v>0.21428571428571427</v>
      </c>
      <c r="F247" s="92">
        <f>Table15[[#This Row],[DE-BavPrivSec%]]</f>
        <v>0.37142857142857144</v>
      </c>
      <c r="G247" s="92">
        <f>Table15[[#This Row],[DK%]]</f>
        <v>0.35416666666666669</v>
      </c>
      <c r="H247" s="98">
        <f>Table15[[#This Row],[EE%]]</f>
        <v>0.75</v>
      </c>
      <c r="I247" s="92">
        <f>Table15[[#This Row],[EDPS%]]</f>
        <v>0.6811594202898551</v>
      </c>
      <c r="J247" s="92">
        <f>Table15[[#This Row],[EL%]]</f>
        <v>3.5714285714285712E-2</v>
      </c>
      <c r="K247" s="92" t="str">
        <f>Table15[[#This Row],[ES%]]</f>
        <v/>
      </c>
      <c r="L247" s="98">
        <f>Table15[[#This Row],[FI%]]</f>
        <v>0.68</v>
      </c>
      <c r="M247" s="92" t="str">
        <f>Table15[[#This Row],[FR%]]</f>
        <v/>
      </c>
      <c r="N247" s="98">
        <f>Table15[[#This Row],[HR%]]</f>
        <v>0.45496535796766746</v>
      </c>
      <c r="O247" s="98">
        <f>Table15[[#This Row],[HU%]]</f>
        <v>0.77611940298507465</v>
      </c>
      <c r="P247" s="98">
        <f>Table15[[#This Row],[IE%]]</f>
        <v>0.86363636363636365</v>
      </c>
      <c r="Q247" s="98">
        <f>Table15[[#This Row],[IT%]]</f>
        <v>0.6</v>
      </c>
      <c r="R247" s="98">
        <f>Table15[[#This Row],[LI%]]</f>
        <v>0.53521126760563376</v>
      </c>
      <c r="S247" s="92">
        <f>Table15[[#This Row],[LT%]]</f>
        <v>0.77777777777777779</v>
      </c>
      <c r="T247" s="98">
        <f>Table15[[#This Row],[LV%]]</f>
        <v>0.71508379888268159</v>
      </c>
      <c r="U247" s="92">
        <f>Table15[[#This Row],[MT%]]</f>
        <v>0.69724770642201839</v>
      </c>
      <c r="V247" s="92">
        <f>Table15[[#This Row],[NL%]]</f>
        <v>0.52854122621564481</v>
      </c>
      <c r="W247" s="92"/>
      <c r="X247" s="98">
        <f>Table15[[#This Row],[PT%]]</f>
        <v>0.82720000000000005</v>
      </c>
      <c r="Y247" s="92" t="str">
        <f>Table15[[#This Row],[SE%]]</f>
        <v/>
      </c>
      <c r="Z247" s="99">
        <f>Table15[[#This Row],[SI%]]</f>
        <v>5.9217877094972067E-2</v>
      </c>
      <c r="AA247" s="106"/>
      <c r="AB247" s="76">
        <f>AVERAGE(Table178910[[#This Row],[AT%]:[SI%]])</f>
        <v>0.5552669599543314</v>
      </c>
      <c r="AC247" s="76">
        <f>MIN(Table178910[[#This Row],[AT%]:[SI%]])</f>
        <v>3.5714285714285712E-2</v>
      </c>
      <c r="AD247" s="76">
        <f>MAX(Table178910[[#This Row],[AT%]:[SI%]])</f>
        <v>0.86363636363636365</v>
      </c>
      <c r="AE247" s="76">
        <f>MEDIAN(Table178910[[#This Row],[AT%]:[SI%]])</f>
        <v>0.64</v>
      </c>
      <c r="AM247"/>
      <c r="AN247"/>
      <c r="AO247"/>
      <c r="AP247"/>
      <c r="AQ247"/>
      <c r="AR247"/>
      <c r="AS247"/>
      <c r="AT247"/>
    </row>
    <row r="248" spans="1:46">
      <c r="A248" s="85" t="s">
        <v>229</v>
      </c>
      <c r="B248" s="92" t="str">
        <f>Table15[[#This Row],[AT%]]</f>
        <v/>
      </c>
      <c r="C248" s="98">
        <f>Table15[[#This Row],[BE%]]</f>
        <v>7.2319201995012475E-2</v>
      </c>
      <c r="D248" s="98">
        <f>Table15[[#This Row],[CY%]]</f>
        <v>3.1645569620253167E-2</v>
      </c>
      <c r="E248" s="98">
        <f>Table15[[#This Row],[CZ%]]</f>
        <v>0.35714285714285715</v>
      </c>
      <c r="F248" s="92">
        <f>Table15[[#This Row],[DE-BavPrivSec%]]</f>
        <v>0.11428571428571428</v>
      </c>
      <c r="G248" s="98">
        <f>Table15[[#This Row],[DK%]]</f>
        <v>0.125</v>
      </c>
      <c r="H248" s="98">
        <f>Table15[[#This Row],[EE%]]</f>
        <v>0.25</v>
      </c>
      <c r="I248" s="98">
        <f>Table15[[#This Row],[EDPS%]]</f>
        <v>8.6956521739130432E-2</v>
      </c>
      <c r="J248" s="92">
        <f>Table15[[#This Row],[EL%]]</f>
        <v>3.5714285714285712E-2</v>
      </c>
      <c r="K248" s="92" t="str">
        <f>Table15[[#This Row],[ES%]]</f>
        <v/>
      </c>
      <c r="L248" s="98">
        <f>Table15[[#This Row],[FI%]]</f>
        <v>0.2</v>
      </c>
      <c r="M248" s="92" t="str">
        <f>Table15[[#This Row],[FR%]]</f>
        <v/>
      </c>
      <c r="N248" s="98">
        <f>Table15[[#This Row],[HR%]]</f>
        <v>0</v>
      </c>
      <c r="O248" s="98">
        <f>Table15[[#This Row],[HU%]]</f>
        <v>7.462686567164179E-3</v>
      </c>
      <c r="P248" s="98">
        <f>Table15[[#This Row],[IE%]]</f>
        <v>0.15151515151515152</v>
      </c>
      <c r="Q248" s="98">
        <f>Table15[[#This Row],[IT%]]</f>
        <v>0.12727272727272726</v>
      </c>
      <c r="R248" s="98">
        <f>Table15[[#This Row],[LI%]]</f>
        <v>4.2253521126760563E-2</v>
      </c>
      <c r="S248" s="92">
        <f>Table15[[#This Row],[LT%]]</f>
        <v>0</v>
      </c>
      <c r="T248" s="98">
        <f>Table15[[#This Row],[LV%]]</f>
        <v>1.11731843575419E-2</v>
      </c>
      <c r="U248" s="92">
        <f>Table15[[#This Row],[MT%]]</f>
        <v>3.669724770642202E-2</v>
      </c>
      <c r="V248" s="98">
        <f>Table15[[#This Row],[NL%]]</f>
        <v>5.4968287526427059E-2</v>
      </c>
      <c r="W248" s="92"/>
      <c r="X248" s="98">
        <f>Table15[[#This Row],[PT%]]</f>
        <v>0.12479999999999999</v>
      </c>
      <c r="Y248" s="92" t="str">
        <f>Table15[[#This Row],[SE%]]</f>
        <v/>
      </c>
      <c r="Z248" s="99">
        <f>Table15[[#This Row],[SI%]]</f>
        <v>1.11731843575419E-2</v>
      </c>
      <c r="AA248" s="106"/>
      <c r="AB248" s="76">
        <f>AVERAGE(Table178910[[#This Row],[AT%]:[SI%]])</f>
        <v>9.2019007046349494E-2</v>
      </c>
      <c r="AC248" s="76">
        <f>MIN(Table178910[[#This Row],[AT%]:[SI%]])</f>
        <v>0</v>
      </c>
      <c r="AD248" s="76">
        <f>MAX(Table178910[[#This Row],[AT%]:[SI%]])</f>
        <v>0.35714285714285715</v>
      </c>
      <c r="AE248" s="76">
        <f>MEDIAN(Table178910[[#This Row],[AT%]:[SI%]])</f>
        <v>6.3643744760719767E-2</v>
      </c>
      <c r="AM248"/>
      <c r="AN248"/>
      <c r="AO248"/>
      <c r="AP248"/>
      <c r="AQ248"/>
      <c r="AR248"/>
      <c r="AS248"/>
      <c r="AT248"/>
    </row>
    <row r="249" spans="1:46" ht="28.5">
      <c r="A249" s="85" t="s">
        <v>308</v>
      </c>
      <c r="B249" s="92" t="str">
        <f>Table15[[#This Row],[AT%]]</f>
        <v/>
      </c>
      <c r="C249" s="98">
        <f>Table15[[#This Row],[BE%]]</f>
        <v>4.488778054862843E-2</v>
      </c>
      <c r="D249" s="98">
        <f>Table15[[#This Row],[CY%]]</f>
        <v>0.19303797468354431</v>
      </c>
      <c r="E249" s="98">
        <f>Table15[[#This Row],[CZ%]]</f>
        <v>7.1428571428571425E-2</v>
      </c>
      <c r="F249" s="92">
        <f>Table15[[#This Row],[DE-BavPrivSec%]]</f>
        <v>0.2</v>
      </c>
      <c r="G249" s="98">
        <f>Table15[[#This Row],[DK%]]</f>
        <v>0.38541666666666669</v>
      </c>
      <c r="H249" s="98">
        <f>Table15[[#This Row],[EE%]]</f>
        <v>0</v>
      </c>
      <c r="I249" s="98">
        <f>Table15[[#This Row],[EDPS%]]</f>
        <v>5.7971014492753624E-2</v>
      </c>
      <c r="J249" s="92">
        <f>Table15[[#This Row],[EL%]]</f>
        <v>0</v>
      </c>
      <c r="K249" s="92" t="str">
        <f>Table15[[#This Row],[ES%]]</f>
        <v/>
      </c>
      <c r="L249" s="98">
        <f>Table15[[#This Row],[FI%]]</f>
        <v>0.04</v>
      </c>
      <c r="M249" s="92" t="str">
        <f>Table15[[#This Row],[FR%]]</f>
        <v/>
      </c>
      <c r="N249" s="98">
        <f>Table15[[#This Row],[HR%]]</f>
        <v>7.3243154074562847E-2</v>
      </c>
      <c r="O249" s="98">
        <f>Table15[[#This Row],[HU%]]</f>
        <v>4.4776119402985072E-2</v>
      </c>
      <c r="P249" s="98">
        <f>Table15[[#This Row],[IE%]]</f>
        <v>1.5151515151515152E-2</v>
      </c>
      <c r="Q249" s="98">
        <f>Table15[[#This Row],[IT%]]</f>
        <v>5.4545454545454543E-2</v>
      </c>
      <c r="R249" s="98">
        <f>Table15[[#This Row],[LI%]]</f>
        <v>0.19718309859154928</v>
      </c>
      <c r="S249" s="92">
        <f>Table15[[#This Row],[LT%]]</f>
        <v>0</v>
      </c>
      <c r="T249" s="98">
        <f>Table15[[#This Row],[LV%]]</f>
        <v>5.027932960893855E-2</v>
      </c>
      <c r="U249" s="92">
        <f>Table15[[#This Row],[MT%]]</f>
        <v>4.5871559633027525E-2</v>
      </c>
      <c r="V249" s="98">
        <f>Table15[[#This Row],[NL%]]</f>
        <v>0.12684989429175475</v>
      </c>
      <c r="W249" s="92"/>
      <c r="X249" s="98">
        <f>Table15[[#This Row],[PT%]]</f>
        <v>3.04E-2</v>
      </c>
      <c r="Y249" s="92" t="str">
        <f>Table15[[#This Row],[SE%]]</f>
        <v/>
      </c>
      <c r="Z249" s="99">
        <f>Table15[[#This Row],[SI%]]</f>
        <v>2.2346368715083797E-3</v>
      </c>
      <c r="AA249" s="106"/>
      <c r="AB249" s="76">
        <f>AVERAGE(Table178910[[#This Row],[AT%]:[SI%]])</f>
        <v>8.1663838499573024E-2</v>
      </c>
      <c r="AC249" s="76">
        <f>MIN(Table178910[[#This Row],[AT%]:[SI%]])</f>
        <v>0</v>
      </c>
      <c r="AD249" s="76">
        <f>MAX(Table178910[[#This Row],[AT%]:[SI%]])</f>
        <v>0.38541666666666669</v>
      </c>
      <c r="AE249" s="76">
        <f>MEDIAN(Table178910[[#This Row],[AT%]:[SI%]])</f>
        <v>4.8075444620983038E-2</v>
      </c>
      <c r="AM249"/>
      <c r="AN249"/>
      <c r="AO249"/>
      <c r="AP249"/>
      <c r="AQ249"/>
      <c r="AR249"/>
      <c r="AS249"/>
      <c r="AT249"/>
    </row>
    <row r="250" spans="1:46" s="58" customFormat="1" ht="23.25">
      <c r="A250" s="83" t="s">
        <v>309</v>
      </c>
      <c r="B250" s="96" t="str">
        <f>Table15[[#This Row],[AT%]]</f>
        <v/>
      </c>
      <c r="C250" s="96" t="str">
        <f>Table15[[#This Row],[BE%]]</f>
        <v/>
      </c>
      <c r="D250" s="96" t="str">
        <f>Table15[[#This Row],[CY%]]</f>
        <v/>
      </c>
      <c r="E250" s="96" t="str">
        <f>Table15[[#This Row],[CZ%]]</f>
        <v/>
      </c>
      <c r="F250" s="96">
        <f>Table15[[#This Row],[DE-BavPrivSec%]]</f>
        <v>0.51428571428571423</v>
      </c>
      <c r="G250" s="96" t="str">
        <f>Table15[[#This Row],[DK%]]</f>
        <v/>
      </c>
      <c r="H250" s="96" t="str">
        <f>Table15[[#This Row],[EE%]]</f>
        <v/>
      </c>
      <c r="I250" s="96" t="str">
        <f>Table15[[#This Row],[EDPS%]]</f>
        <v/>
      </c>
      <c r="J250" s="96" t="str">
        <f>Table15[[#This Row],[EL%]]</f>
        <v/>
      </c>
      <c r="K250" s="96" t="str">
        <f>Table15[[#This Row],[ES%]]</f>
        <v/>
      </c>
      <c r="L250" s="96" t="str">
        <f>Table15[[#This Row],[FI%]]</f>
        <v/>
      </c>
      <c r="M250" s="96" t="str">
        <f>Table15[[#This Row],[FR%]]</f>
        <v/>
      </c>
      <c r="N250" s="96" t="str">
        <f>Table15[[#This Row],[HR%]]</f>
        <v/>
      </c>
      <c r="O250" s="96" t="str">
        <f>Table15[[#This Row],[HU%]]</f>
        <v/>
      </c>
      <c r="P250" s="96" t="str">
        <f>Table15[[#This Row],[IE%]]</f>
        <v/>
      </c>
      <c r="Q250" s="96" t="str">
        <f>Table15[[#This Row],[IT%]]</f>
        <v/>
      </c>
      <c r="R250" s="96" t="str">
        <f>Table15[[#This Row],[LI%]]</f>
        <v/>
      </c>
      <c r="S250" s="96" t="str">
        <f>Table15[[#This Row],[LT%]]</f>
        <v/>
      </c>
      <c r="T250" s="96" t="str">
        <f>Table15[[#This Row],[LV%]]</f>
        <v/>
      </c>
      <c r="U250" s="96" t="str">
        <f>Table15[[#This Row],[MT%]]</f>
        <v/>
      </c>
      <c r="V250" s="96" t="str">
        <f>Table15[[#This Row],[NL%]]</f>
        <v/>
      </c>
      <c r="W250" s="96"/>
      <c r="X250" s="96" t="str">
        <f>Table15[[#This Row],[PT%]]</f>
        <v/>
      </c>
      <c r="Y250" s="96" t="str">
        <f>Table15[[#This Row],[SE%]]</f>
        <v/>
      </c>
      <c r="Z250" s="97" t="str">
        <f>Table15[[#This Row],[SI%]]</f>
        <v/>
      </c>
      <c r="AA250" s="56"/>
      <c r="AB250" s="76"/>
      <c r="AC250" s="76"/>
      <c r="AD250" s="76"/>
      <c r="AE250" s="76"/>
      <c r="AF250" s="56"/>
      <c r="AG250" s="56"/>
      <c r="AH250" s="56"/>
    </row>
    <row r="251" spans="1:46" s="58" customFormat="1" ht="23.25">
      <c r="A251" s="83" t="s">
        <v>310</v>
      </c>
      <c r="B251" s="96" t="str">
        <f>Table15[[#This Row],[AT%]]</f>
        <v/>
      </c>
      <c r="C251" s="96" t="str">
        <f>Table15[[#This Row],[BE%]]</f>
        <v/>
      </c>
      <c r="D251" s="96" t="str">
        <f>Table15[[#This Row],[CY%]]</f>
        <v/>
      </c>
      <c r="E251" s="96" t="str">
        <f>Table15[[#This Row],[CZ%]]</f>
        <v/>
      </c>
      <c r="F251" s="96" t="str">
        <f>Table15[[#This Row],[DE-BavPrivSec%]]</f>
        <v/>
      </c>
      <c r="G251" s="96" t="str">
        <f>Table15[[#This Row],[DK%]]</f>
        <v/>
      </c>
      <c r="H251" s="96" t="str">
        <f>Table15[[#This Row],[EE%]]</f>
        <v/>
      </c>
      <c r="I251" s="96" t="str">
        <f>Table15[[#This Row],[EDPS%]]</f>
        <v/>
      </c>
      <c r="J251" s="96" t="str">
        <f>Table15[[#This Row],[EL%]]</f>
        <v/>
      </c>
      <c r="K251" s="96" t="str">
        <f>Table15[[#This Row],[ES%]]</f>
        <v/>
      </c>
      <c r="L251" s="96" t="str">
        <f>Table15[[#This Row],[FI%]]</f>
        <v/>
      </c>
      <c r="M251" s="96" t="str">
        <f>Table15[[#This Row],[FR%]]</f>
        <v/>
      </c>
      <c r="N251" s="96" t="str">
        <f>Table15[[#This Row],[HR%]]</f>
        <v/>
      </c>
      <c r="O251" s="96" t="str">
        <f>Table15[[#This Row],[HU%]]</f>
        <v/>
      </c>
      <c r="P251" s="96" t="str">
        <f>Table15[[#This Row],[IE%]]</f>
        <v/>
      </c>
      <c r="Q251" s="96" t="str">
        <f>Table15[[#This Row],[IT%]]</f>
        <v/>
      </c>
      <c r="R251" s="96" t="str">
        <f>Table15[[#This Row],[LI%]]</f>
        <v/>
      </c>
      <c r="S251" s="96" t="str">
        <f>Table15[[#This Row],[LT%]]</f>
        <v/>
      </c>
      <c r="T251" s="96" t="str">
        <f>Table15[[#This Row],[LV%]]</f>
        <v/>
      </c>
      <c r="U251" s="96" t="str">
        <f>Table15[[#This Row],[MT%]]</f>
        <v/>
      </c>
      <c r="V251" s="96" t="str">
        <f>Table15[[#This Row],[NL%]]</f>
        <v/>
      </c>
      <c r="W251" s="96"/>
      <c r="X251" s="96" t="str">
        <f>Table15[[#This Row],[PT%]]</f>
        <v/>
      </c>
      <c r="Y251" s="96" t="str">
        <f>Table15[[#This Row],[SE%]]</f>
        <v/>
      </c>
      <c r="Z251" s="97">
        <f>Table15[[#This Row],[SI%]]</f>
        <v>2.23463687150838E-2</v>
      </c>
      <c r="AA251" s="56"/>
      <c r="AB251" s="76"/>
      <c r="AC251" s="76"/>
      <c r="AD251" s="76"/>
      <c r="AE251" s="76"/>
      <c r="AF251" s="56"/>
      <c r="AG251" s="56"/>
      <c r="AH251" s="56"/>
    </row>
    <row r="252" spans="1:46">
      <c r="A252" s="62"/>
      <c r="B252" s="63"/>
      <c r="E252" s="63"/>
      <c r="F252" s="63"/>
      <c r="G252" s="63"/>
      <c r="H252" s="63"/>
      <c r="I252" s="63"/>
      <c r="J252" s="63"/>
      <c r="K252" s="63"/>
      <c r="L252" s="64"/>
      <c r="M252" s="64"/>
      <c r="N252" s="63"/>
      <c r="O252" s="65"/>
      <c r="R252" s="63"/>
      <c r="S252" s="63"/>
      <c r="T252" s="63"/>
      <c r="U252" s="63"/>
      <c r="W252" s="63"/>
      <c r="Y252" s="66"/>
      <c r="Z252" s="63"/>
      <c r="AF252" s="61"/>
      <c r="AG252" s="61"/>
      <c r="AH252" s="61"/>
      <c r="AI252" s="61"/>
      <c r="AJ252" s="61"/>
      <c r="AK252" s="61"/>
      <c r="AL252" s="61"/>
      <c r="AM252" s="61"/>
      <c r="AN252" s="61"/>
      <c r="AO252" s="61"/>
    </row>
    <row r="253" spans="1:46">
      <c r="A253" s="55"/>
    </row>
    <row r="254" spans="1:46">
      <c r="A254" s="55"/>
    </row>
    <row r="255" spans="1:46">
      <c r="A255" s="55"/>
    </row>
    <row r="256" spans="1:46">
      <c r="A256" s="55"/>
    </row>
  </sheetData>
  <conditionalFormatting sqref="B16:AE28">
    <cfRule type="dataBar" priority="2">
      <dataBar>
        <cfvo type="min"/>
        <cfvo type="max"/>
        <color rgb="FFFFB628"/>
      </dataBar>
      <extLst>
        <ext xmlns:x14="http://schemas.microsoft.com/office/spreadsheetml/2009/9/main" uri="{B025F937-C7B1-47D3-B67F-A62EFF666E3E}">
          <x14:id>{9BB20308-E5A6-47B3-B1B4-8D0A06D50733}</x14:id>
        </ext>
      </extLst>
    </cfRule>
  </conditionalFormatting>
  <conditionalFormatting sqref="B30:AE251">
    <cfRule type="dataBar" priority="1">
      <dataBar>
        <cfvo type="min"/>
        <cfvo type="max"/>
        <color rgb="FFFFB628"/>
      </dataBar>
      <extLst>
        <ext xmlns:x14="http://schemas.microsoft.com/office/spreadsheetml/2009/9/main" uri="{B025F937-C7B1-47D3-B67F-A62EFF666E3E}">
          <x14:id>{E83422E1-9911-4D34-8EC7-DAA082F1872B}</x14:id>
        </ext>
      </extLst>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BB20308-E5A6-47B3-B1B4-8D0A06D50733}">
            <x14:dataBar minLength="0" maxLength="100" gradient="0">
              <x14:cfvo type="autoMin"/>
              <x14:cfvo type="autoMax"/>
              <x14:negativeFillColor rgb="FFFF0000"/>
              <x14:axisColor rgb="FF000000"/>
            </x14:dataBar>
          </x14:cfRule>
          <xm:sqref>B16:AE28</xm:sqref>
        </x14:conditionalFormatting>
        <x14:conditionalFormatting xmlns:xm="http://schemas.microsoft.com/office/excel/2006/main">
          <x14:cfRule type="dataBar" id="{E83422E1-9911-4D34-8EC7-DAA082F1872B}">
            <x14:dataBar minLength="0" maxLength="100" gradient="0">
              <x14:cfvo type="autoMin"/>
              <x14:cfvo type="autoMax"/>
              <x14:negativeFillColor rgb="FFFF0000"/>
              <x14:axisColor rgb="FF000000"/>
            </x14:dataBar>
          </x14:cfRule>
          <xm:sqref>B30:AE251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'Tables for lists'!$A$9:$A$11</xm:f>
          </x14:formula1>
          <xm:sqref>B3:U3 W3:Z3</xm:sqref>
        </x14:dataValidation>
        <x14:dataValidation type="list" allowBlank="1" showInputMessage="1" showErrorMessage="1">
          <x14:formula1>
            <xm:f>'\\ep.parl.union.eu\EDPB\EDPB\EDPB Sector\EDPB Secretariat Internal Organisation\Staff Files\AJ\CEF DPO\[Appendix 1.1 Statistics_analysis_woPLwNL.xlsx]Tables for lists'!#REF!</xm:f>
          </x14:formula1>
          <xm:sqref>V3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4.25"/>
  <cols>
    <col min="1" max="1" width="52" customWidth="1"/>
  </cols>
  <sheetData>
    <row r="1" spans="1:1">
      <c r="A1" t="s">
        <v>326</v>
      </c>
    </row>
    <row r="2" spans="1:1">
      <c r="A2" t="s">
        <v>79</v>
      </c>
    </row>
    <row r="3" spans="1:1">
      <c r="A3" t="s">
        <v>78</v>
      </c>
    </row>
    <row r="4" spans="1:1">
      <c r="A4" t="s">
        <v>77</v>
      </c>
    </row>
    <row r="5" spans="1:1">
      <c r="A5" t="s">
        <v>327</v>
      </c>
    </row>
    <row r="8" spans="1:1">
      <c r="A8" t="s">
        <v>328</v>
      </c>
    </row>
    <row r="9" spans="1:1">
      <c r="A9" t="s">
        <v>63</v>
      </c>
    </row>
    <row r="10" spans="1:1">
      <c r="A10" t="s">
        <v>337</v>
      </c>
    </row>
    <row r="11" spans="1:1">
      <c r="A11" t="s">
        <v>61</v>
      </c>
    </row>
  </sheetData>
  <pageMargins left="0.7" right="0.7" top="0.75" bottom="0.75" header="0.3" footer="0.3"/>
  <pageSetup paperSize="9"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datas</vt:lpstr>
      <vt:lpstr>%SA by alphabetical order</vt:lpstr>
      <vt:lpstr>Tables for 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2024-01-17T11:07:25Z</dcterms:created>
  <dcterms:modified xsi:type="dcterms:W3CDTF">2024-01-17T11:07:43Z</dcterms:modified>
  <cp:category/>
  <cp:contentStatus/>
</cp:coreProperties>
</file>